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9270" activeTab="0"/>
  </bookViews>
  <sheets>
    <sheet name="1" sheetId="1" r:id="rId1"/>
  </sheets>
  <definedNames>
    <definedName name="_xlnm.Print_Area" localSheetId="0">'1'!$A$1:$Q$163</definedName>
    <definedName name="_xlnm.Print_Titles" localSheetId="0">'1'!$5:$11</definedName>
  </definedNames>
  <calcPr fullCalcOnLoad="1"/>
</workbook>
</file>

<file path=xl/sharedStrings.xml><?xml version="1.0" encoding="utf-8"?>
<sst xmlns="http://schemas.openxmlformats.org/spreadsheetml/2006/main" count="231" uniqueCount="133">
  <si>
    <t xml:space="preserve">WYDATKI NA PROGRAMY I PROJEKTY </t>
  </si>
  <si>
    <t>Lp.</t>
  </si>
  <si>
    <t>Projekt</t>
  </si>
  <si>
    <t>Kategoria interwencji funduszy strukturalnych</t>
  </si>
  <si>
    <t>Klasyfikacja (dział, rozdział)</t>
  </si>
  <si>
    <t>w tym:</t>
  </si>
  <si>
    <t>Planowane wydatki</t>
  </si>
  <si>
    <t>Środki z budżetu krajowego</t>
  </si>
  <si>
    <t>środki z budżetu UE, EFTA i inne  środki ze źródeł zagr. niepodlegające zwrotowi</t>
  </si>
  <si>
    <t>Wydatki Razem  (9+13)</t>
  </si>
  <si>
    <t>z tego:</t>
  </si>
  <si>
    <t>Wydatki razem (10+11+12)</t>
  </si>
  <si>
    <t>z tego źródła finansowania:</t>
  </si>
  <si>
    <t>Wydatki razem (14+15+16+17)</t>
  </si>
  <si>
    <t>pożyczki i kredyty</t>
  </si>
  <si>
    <t>obligacje</t>
  </si>
  <si>
    <t>pożyczki na prefinansowanie z budżetu państwa</t>
  </si>
  <si>
    <t>pozostałe</t>
  </si>
  <si>
    <t>Wydatki bieżące razem</t>
  </si>
  <si>
    <t>x</t>
  </si>
  <si>
    <t>1.1</t>
  </si>
  <si>
    <t>Europejski Fundusz Społeczny</t>
  </si>
  <si>
    <t>dz. 853              rozdz. 85395</t>
  </si>
  <si>
    <t>Wydatki w okresie realizacji projektu (całkowita wartość Projektu) (6+7)</t>
  </si>
  <si>
    <t xml:space="preserve">pozostałe </t>
  </si>
  <si>
    <t>OGÓŁEM (1 + 2)</t>
  </si>
  <si>
    <t>1.2</t>
  </si>
  <si>
    <t>1.3</t>
  </si>
  <si>
    <t>Wydatki majątkowe razem</t>
  </si>
  <si>
    <t xml:space="preserve">Program: </t>
  </si>
  <si>
    <t>Program Operacyjny Kapitał Ludzki</t>
  </si>
  <si>
    <t xml:space="preserve">Priorytet: </t>
  </si>
  <si>
    <t>Rynek pracy otwarty dla wszystkich</t>
  </si>
  <si>
    <t xml:space="preserve">Działanie:  </t>
  </si>
  <si>
    <t>Poprawa dostępu do zatrudnienia oraz wspieranie aktywności zawodowej w regionie</t>
  </si>
  <si>
    <t>Promocja integracji społecznej</t>
  </si>
  <si>
    <t xml:space="preserve">Działanie: </t>
  </si>
  <si>
    <t>Rozwój i upowszechnianie aktywnej integracji</t>
  </si>
  <si>
    <t>2010r.</t>
  </si>
  <si>
    <t>2.1</t>
  </si>
  <si>
    <t>Wielkopolski Regionalny Program Operacyjny na lata 2007-2013</t>
  </si>
  <si>
    <t>Infrastruktura komunikacyjna</t>
  </si>
  <si>
    <t>Poprawa dostępności do regionalnego i ponadregionalnego układu drogowego (drogi wojewódzkie w miastach na prawach powiatu, powiatowe i gminne)</t>
  </si>
  <si>
    <r>
      <t xml:space="preserve">Nazwa projektu: </t>
    </r>
    <r>
      <rPr>
        <b/>
        <sz val="8"/>
        <rFont val="Arial CE"/>
        <family val="2"/>
      </rPr>
      <t>Budowa Trasy Bursztynowej w Kaliszu - Etap II (odcinek od ulicy Dworcowej do ulicy Częstochowskiej)</t>
    </r>
  </si>
  <si>
    <t>z tego                       do  2009</t>
  </si>
  <si>
    <t>dz. 600              rozdz. 60015</t>
  </si>
  <si>
    <t>Turystyka i środowisko kulturowe</t>
  </si>
  <si>
    <t xml:space="preserve">Turystyka </t>
  </si>
  <si>
    <t>2.2</t>
  </si>
  <si>
    <t>Europejski Fundusz Rozwoju Regionalnego</t>
  </si>
  <si>
    <t>Rozwój miejskiego transportu zbiorowego</t>
  </si>
  <si>
    <t>dz. 600              rozdz. 60004</t>
  </si>
  <si>
    <t>2.3</t>
  </si>
  <si>
    <t>2.4</t>
  </si>
  <si>
    <t>Środowisko przyrodnicze</t>
  </si>
  <si>
    <t>Poprawa bezpieczeństwa środowiskowego i ekologicznego</t>
  </si>
  <si>
    <t>dz.754              rozdz. 75411</t>
  </si>
  <si>
    <t>2.5</t>
  </si>
  <si>
    <t>Infrastruktura dla kapitału ludzkiego</t>
  </si>
  <si>
    <t>2.6</t>
  </si>
  <si>
    <t>Konkurencyjność przedsiębiorstw</t>
  </si>
  <si>
    <t>Przygotowanie terenów inwestycyjnych</t>
  </si>
  <si>
    <r>
      <t xml:space="preserve">Nazwa projektu: </t>
    </r>
    <r>
      <rPr>
        <b/>
        <sz val="8"/>
        <rFont val="Arial CE"/>
        <family val="2"/>
      </rPr>
      <t>Przygotowanie terenów inwestycyjnych na osiedlu Dobrzec - od Alei Wojska Polskiego do granic Kalisza</t>
    </r>
  </si>
  <si>
    <t>dz. 900              rozdz. 90095</t>
  </si>
  <si>
    <t>Uczenie się przez całe życie</t>
  </si>
  <si>
    <t>Partnerski Projekt Szkół Comenius</t>
  </si>
  <si>
    <t>-</t>
  </si>
  <si>
    <t>dz. 801            rozdz. 80120</t>
  </si>
  <si>
    <t xml:space="preserve"> ZE ŚRODKÓW BUDŻETU UE, EFTA I INNYCH ŚRODKÓW ZE ŹRÓDEŁ ZAGRANICZNYCH NIEPODLEGAJĄCYCH ZWROTOWI</t>
  </si>
  <si>
    <t>2.7</t>
  </si>
  <si>
    <r>
      <t xml:space="preserve">Nazwa projektu: </t>
    </r>
    <r>
      <rPr>
        <b/>
        <sz val="8"/>
        <rFont val="Arial CE"/>
        <family val="2"/>
      </rPr>
      <t>Budowa Trasy Bursztynowej w Kaliszu - Etap II (odcinek od ulicy Górnośląskiej do ulicy Dworcowej)</t>
    </r>
  </si>
  <si>
    <t>Fundusz Spójności</t>
  </si>
  <si>
    <t>Środowisko, oczyszczanie ścieków</t>
  </si>
  <si>
    <t>dz. 900              rozdz. 90001</t>
  </si>
  <si>
    <t>2.8</t>
  </si>
  <si>
    <t>dz. 853               rozdz. 85395</t>
  </si>
  <si>
    <t>Fundusz Pracy</t>
  </si>
  <si>
    <t>1.4</t>
  </si>
  <si>
    <t>z tego                                          2010</t>
  </si>
  <si>
    <t>1.5</t>
  </si>
  <si>
    <t>Kultura 2007 - 2013</t>
  </si>
  <si>
    <t xml:space="preserve">1.2.1 Projekty współpracy </t>
  </si>
  <si>
    <t>dz. 750            rozdz. 75075</t>
  </si>
  <si>
    <r>
      <t xml:space="preserve">nazwa projektu: </t>
    </r>
    <r>
      <rPr>
        <b/>
        <sz val="8"/>
        <rFont val="Arial CE"/>
        <family val="2"/>
      </rPr>
      <t>Pprzebudowa systemu odprowadzania ścieków w Kaliszu</t>
    </r>
  </si>
  <si>
    <t>Oczyszczanie ścieków</t>
  </si>
  <si>
    <t>z tego                                     do  2009</t>
  </si>
  <si>
    <t>z tego                                      do 2009</t>
  </si>
  <si>
    <r>
      <t xml:space="preserve">Nazwa projektu: </t>
    </r>
    <r>
      <rPr>
        <b/>
        <sz val="8"/>
        <rFont val="Arial CE"/>
        <family val="2"/>
      </rPr>
      <t>Zakup sprzętu dla Specjalistycznej Grupy Ratownictwa Chemiczno-Ekologicznego w Kaliszu, zabezpieczającej środowisko naturalne Wielkopolski</t>
    </r>
  </si>
  <si>
    <t>1.6</t>
  </si>
  <si>
    <t>Program:</t>
  </si>
  <si>
    <t>Priorytet:</t>
  </si>
  <si>
    <t>Działanie:</t>
  </si>
  <si>
    <t>Obchody Europejskiego Roku Walki z Ubóstwem i Wykluczeniem Społecznym</t>
  </si>
  <si>
    <t>Działania skierowane na rzecz osób starszych</t>
  </si>
  <si>
    <t>Kompleksowe wsparcie i stworzenie niezbędnych warunków do integracji ze społeczeństwem</t>
  </si>
  <si>
    <t>z tego:                                     2010</t>
  </si>
  <si>
    <t>1.7</t>
  </si>
  <si>
    <t>dz. 801           rozdz. 80140</t>
  </si>
  <si>
    <t>z tego:                                       2010</t>
  </si>
  <si>
    <t>Rozwój infrastruktury edukacyjnej, w tym kształcenia ustawicznego</t>
  </si>
  <si>
    <t>Wniosek o dofinansowanie został złożony w miesiącu lutym 2009 r. Umowa o dofinansowanie projektu została podpisana 14.09.2009 r. Koszty opracowania dokumentacji za 2008 r. zostały pokryte z wydatków bieżących Beneficjenta.</t>
  </si>
  <si>
    <t>dz. 852         rozdz. 85295</t>
  </si>
  <si>
    <r>
      <t xml:space="preserve">Nazwa projektu: </t>
    </r>
    <r>
      <rPr>
        <b/>
        <sz val="8"/>
        <rFont val="Arial CE"/>
        <family val="2"/>
      </rPr>
      <t>System Informacji Turystycznej w Wielkopolsce</t>
    </r>
  </si>
  <si>
    <t>dz. 630        rozdz. 63003</t>
  </si>
  <si>
    <t>Rozwój kultury i zachowanie dziedzictwa kulturowego</t>
  </si>
  <si>
    <t>dz. 750             rozdz. 75075</t>
  </si>
  <si>
    <t>Wyjaśnienie do projektu pod nazwą: Budowa Trasy Bursztynowej w Kaliszu - Etap II (odcinek od ulicy Dworcowej do ulicy Częstochowskiej) kwota 51.160,86 zł to różnica wynikająca ze zmiany % dofinansowania ze środków Europejskiego Funduszu Rozwoju Regionalnego wprowadzonej aneksem nr UDA-RPWP.02.02.01-30-001/08-01 z dnia 15.04.2010r. Było dofinansowanie 42,81% a według aneksu jest 50%, z tego różnica wynosi 7,19%.Wykonane wydatki kwalifikowalne wykazane w tabeli 5.2 "Wniosku o dofinansowanie w ramach Wielkopolskiego Regionalnego Programu Operacyjnego na lata 2007-2013" sporządzonego 8 marca 2010r. wynoszą 711.555,74 zł z czego 7,19% stanowi kwotę 51.160,86 zł.</t>
  </si>
  <si>
    <t>Wyjaśnienie do projektu pod nazwą: Zakup sprzetu dla Specjalistycznej Grupy Ratownictwa Chemiczno-Ekologicznego w Kaliszu zabezpieczającej środowisko naturalne Wilekopolski"</t>
  </si>
  <si>
    <t>z tego                               do  2009</t>
  </si>
  <si>
    <t>dz. 921    rozdz. 92108</t>
  </si>
  <si>
    <t xml:space="preserve">środki własne Filharmonii Kaliskiej </t>
  </si>
  <si>
    <t>1.8</t>
  </si>
  <si>
    <r>
      <t xml:space="preserve">Nazwa projektu: </t>
    </r>
    <r>
      <rPr>
        <b/>
        <sz val="8"/>
        <rFont val="Arial CE"/>
        <family val="0"/>
      </rPr>
      <t>Zakup sprzętu dla Specjalistycznej Grupy Ratownictwa Chemiczno-Ekologicznego w Kaliszu, zabezpieczającej środowisko naturalne Wielkopolski</t>
    </r>
  </si>
  <si>
    <t>z tego                                                 2010</t>
  </si>
  <si>
    <r>
      <t xml:space="preserve">Nazwa projektu: </t>
    </r>
    <r>
      <rPr>
        <b/>
        <sz val="8"/>
        <rFont val="Arial CE"/>
        <family val="2"/>
      </rPr>
      <t>Rozwój i poprawa jakości transportu publicznego w Kaliszu-etap II</t>
    </r>
  </si>
  <si>
    <t>Wyjaśnienie do projektu pod nazwą: System Informacji Turystycznej w Wielkopolsce - projekt realizowany jest przez Wielkopolską Organizację Turystyczną w Poznaniu. Wydatki ogółem wynoszą 400.000 zł, w tym wkład własny Miasta Kalisza (Partnera) wynosi 140.000 zł.</t>
  </si>
  <si>
    <t>Wyjaśnienie do projektu pod nazwą: Promocja dziedzictwa kulturowego Miasta Kalisza w Polsce i na świecie - Kalisia 18,5 - zadania realizowane przez Filharmonię Kaliską w ramach umowy partnerskiej pomiędzy Miastem Kalisz a Filharmonią Kaliską zawartej w dniu 10 maja 2010 r.; w kolumnie "środki z budżetu krajowego" w wierszu "środki własne Filharmonii Kaliskiej" kwota ta obejmuje koszt niekwalifikowany (VAT) w wysokości 2.560,65 zł.</t>
  </si>
  <si>
    <t>Podniesienie atrakcyjności i jakości szkolnictwa zawodowego</t>
  </si>
  <si>
    <t>1.9</t>
  </si>
  <si>
    <t>dz. 801         rozdz. 80130</t>
  </si>
  <si>
    <t>z tego                                         do  2010</t>
  </si>
  <si>
    <t>1.10</t>
  </si>
  <si>
    <r>
      <t xml:space="preserve">Nazwa projektu: </t>
    </r>
    <r>
      <rPr>
        <b/>
        <sz val="8"/>
        <rFont val="Arial CE"/>
        <family val="2"/>
      </rPr>
      <t>Wyprawa po bursztyn - Europejski Trakt Kulturowy</t>
    </r>
  </si>
  <si>
    <r>
      <t xml:space="preserve">Nazwa projektu: </t>
    </r>
    <r>
      <rPr>
        <b/>
        <sz val="8"/>
        <rFont val="Arial CE"/>
        <family val="2"/>
      </rPr>
      <t>Promocja dziedzictwa kulturowego Miasta Kalisza w Polsce i na świecie - Kalisia 18,5</t>
    </r>
  </si>
  <si>
    <r>
      <t xml:space="preserve">Nazwa projektu: </t>
    </r>
    <r>
      <rPr>
        <b/>
        <sz val="8"/>
        <rFont val="Arial CE"/>
        <family val="2"/>
      </rPr>
      <t>Migracja: budowanie mostów pomiędzy potrzebami a życzeniami</t>
    </r>
  </si>
  <si>
    <r>
      <t xml:space="preserve">Nazwa projektu: </t>
    </r>
    <r>
      <rPr>
        <b/>
        <sz val="8"/>
        <rFont val="Arial CE"/>
        <family val="2"/>
      </rPr>
      <t>Doskonalenie kompetencji zawodowych "Przyszłość w Twoich rękach"</t>
    </r>
  </si>
  <si>
    <r>
      <t xml:space="preserve">Nazwa projektu: </t>
    </r>
    <r>
      <rPr>
        <b/>
        <sz val="8"/>
        <rFont val="Arial CE"/>
        <family val="2"/>
      </rPr>
      <t>Szlaki handlowe z południa na północ Europy i średniowieczne sąsiedztwo między Polską i Niemcami</t>
    </r>
  </si>
  <si>
    <r>
      <t xml:space="preserve">Nazwa projektu: </t>
    </r>
    <r>
      <rPr>
        <b/>
        <sz val="8"/>
        <rFont val="Arial CE"/>
        <family val="2"/>
      </rPr>
      <t>Trzecia Młodość - inicjatywa, wyzwania, integracja</t>
    </r>
  </si>
  <si>
    <r>
      <t xml:space="preserve">Nazwa projektu: </t>
    </r>
    <r>
      <rPr>
        <b/>
        <sz val="8"/>
        <rFont val="Arial CE"/>
        <family val="2"/>
      </rPr>
      <t>Być albo nie być na rynku pracy</t>
    </r>
  </si>
  <si>
    <r>
      <t xml:space="preserve">Nazwa projektu: </t>
    </r>
    <r>
      <rPr>
        <b/>
        <sz val="8"/>
        <rFont val="Arial CE"/>
        <family val="2"/>
      </rPr>
      <t>Profesjonalini</t>
    </r>
  </si>
  <si>
    <r>
      <t xml:space="preserve">Nazwa projektu: </t>
    </r>
    <r>
      <rPr>
        <b/>
        <sz val="8"/>
        <rFont val="Arial CE"/>
        <family val="2"/>
      </rPr>
      <t>Kaliski rynek pracy - szanse i zagrożenia</t>
    </r>
  </si>
  <si>
    <r>
      <t xml:space="preserve">Nazwa projektu: </t>
    </r>
    <r>
      <rPr>
        <b/>
        <sz val="8"/>
        <rFont val="Arial CE"/>
        <family val="0"/>
      </rPr>
      <t>Nowoczesne pracownie kształcenia zawodowego - szansą rozwoju Miasta Kalisza</t>
    </r>
  </si>
  <si>
    <t>Załącznik nr 1
do uchwały Nr III/22/2010
Rady Miejskiej Kalisza
z dnia 20 grudnia 2010 r.
w sprawie zmian w budżecie Kalisza - 
Miasta na prawach powiatu na 2010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</si>
</sst>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b/>
      <sz val="12"/>
      <color indexed="14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2" fillId="20" borderId="15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right" vertical="center" wrapText="1"/>
    </xf>
    <xf numFmtId="4" fontId="7" fillId="20" borderId="15" xfId="0" applyNumberFormat="1" applyFont="1" applyFill="1" applyBorder="1" applyAlignment="1">
      <alignment horizontal="right" vertical="center" wrapText="1"/>
    </xf>
    <xf numFmtId="0" fontId="1" fillId="20" borderId="0" xfId="0" applyFont="1" applyFill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4" fontId="5" fillId="20" borderId="10" xfId="0" applyNumberFormat="1" applyFont="1" applyFill="1" applyBorder="1" applyAlignment="1">
      <alignment horizontal="right" vertical="center"/>
    </xf>
    <xf numFmtId="0" fontId="1" fillId="20" borderId="0" xfId="0" applyFont="1" applyFill="1" applyAlignment="1">
      <alignment vertical="center"/>
    </xf>
    <xf numFmtId="0" fontId="0" fillId="20" borderId="23" xfId="0" applyFill="1" applyBorder="1" applyAlignment="1">
      <alignment horizontal="center" vertical="center"/>
    </xf>
    <xf numFmtId="0" fontId="0" fillId="20" borderId="24" xfId="0" applyFont="1" applyFill="1" applyBorder="1" applyAlignment="1">
      <alignment horizontal="right" vertical="center"/>
    </xf>
    <xf numFmtId="0" fontId="5" fillId="20" borderId="23" xfId="0" applyFont="1" applyFill="1" applyBorder="1" applyAlignment="1">
      <alignment vertical="center"/>
    </xf>
    <xf numFmtId="0" fontId="6" fillId="20" borderId="23" xfId="0" applyFont="1" applyFill="1" applyBorder="1" applyAlignment="1">
      <alignment vertical="center" wrapText="1"/>
    </xf>
    <xf numFmtId="4" fontId="0" fillId="20" borderId="24" xfId="0" applyNumberFormat="1" applyFont="1" applyFill="1" applyBorder="1" applyAlignment="1">
      <alignment horizontal="right" vertical="center"/>
    </xf>
    <xf numFmtId="4" fontId="0" fillId="20" borderId="23" xfId="0" applyNumberFormat="1" applyFont="1" applyFill="1" applyBorder="1" applyAlignment="1">
      <alignment horizontal="right" vertical="center"/>
    </xf>
    <xf numFmtId="0" fontId="0" fillId="20" borderId="0" xfId="0" applyFont="1" applyFill="1" applyAlignment="1">
      <alignment vertical="center"/>
    </xf>
    <xf numFmtId="0" fontId="6" fillId="20" borderId="15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vertical="center"/>
    </xf>
    <xf numFmtId="0" fontId="5" fillId="20" borderId="15" xfId="0" applyFont="1" applyFill="1" applyBorder="1" applyAlignment="1">
      <alignment vertical="center"/>
    </xf>
    <xf numFmtId="4" fontId="6" fillId="20" borderId="10" xfId="0" applyNumberFormat="1" applyFont="1" applyFill="1" applyBorder="1" applyAlignment="1">
      <alignment horizontal="right" vertical="center"/>
    </xf>
    <xf numFmtId="0" fontId="5" fillId="20" borderId="0" xfId="0" applyFont="1" applyFill="1" applyAlignment="1">
      <alignment vertical="center"/>
    </xf>
    <xf numFmtId="4" fontId="0" fillId="20" borderId="10" xfId="0" applyNumberFormat="1" applyFont="1" applyFill="1" applyBorder="1" applyAlignment="1">
      <alignment horizontal="right" vertical="center"/>
    </xf>
    <xf numFmtId="0" fontId="0" fillId="20" borderId="10" xfId="0" applyFont="1" applyFill="1" applyBorder="1" applyAlignment="1">
      <alignment horizontal="right" vertical="center"/>
    </xf>
    <xf numFmtId="0" fontId="6" fillId="20" borderId="13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20" borderId="20" xfId="0" applyFont="1" applyFill="1" applyBorder="1" applyAlignment="1">
      <alignment horizontal="right" vertical="center"/>
    </xf>
    <xf numFmtId="0" fontId="5" fillId="20" borderId="14" xfId="0" applyFont="1" applyFill="1" applyBorder="1" applyAlignment="1">
      <alignment vertical="center"/>
    </xf>
    <xf numFmtId="0" fontId="5" fillId="20" borderId="12" xfId="0" applyFont="1" applyFill="1" applyBorder="1" applyAlignment="1">
      <alignment vertical="center"/>
    </xf>
    <xf numFmtId="4" fontId="0" fillId="20" borderId="20" xfId="0" applyNumberFormat="1" applyFont="1" applyFill="1" applyBorder="1" applyAlignment="1">
      <alignment horizontal="right" vertical="center"/>
    </xf>
    <xf numFmtId="0" fontId="6" fillId="20" borderId="10" xfId="0" applyFont="1" applyFill="1" applyBorder="1" applyAlignment="1">
      <alignment vertical="center" wrapText="1"/>
    </xf>
    <xf numFmtId="0" fontId="0" fillId="20" borderId="15" xfId="0" applyFill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/>
    </xf>
    <xf numFmtId="4" fontId="0" fillId="20" borderId="13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2" fillId="20" borderId="13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2" fillId="20" borderId="10" xfId="0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" fontId="0" fillId="0" borderId="2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" fontId="6" fillId="20" borderId="17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27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right" vertical="center" wrapText="1"/>
    </xf>
    <xf numFmtId="4" fontId="7" fillId="0" borderId="28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3" fontId="2" fillId="0" borderId="3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"/>
  <sheetViews>
    <sheetView tabSelected="1" view="pageBreakPreview" zoomScale="90" zoomScaleSheetLayoutView="90" zoomScalePageLayoutView="0" workbookViewId="0" topLeftCell="H1">
      <selection activeCell="A3" sqref="A3:Q3"/>
    </sheetView>
  </sheetViews>
  <sheetFormatPr defaultColWidth="9.00390625" defaultRowHeight="12.75"/>
  <cols>
    <col min="1" max="1" width="5.125" style="0" customWidth="1"/>
    <col min="2" max="2" width="34.00390625" style="0" customWidth="1"/>
    <col min="3" max="3" width="18.25390625" style="0" customWidth="1"/>
    <col min="4" max="4" width="12.75390625" style="0" customWidth="1"/>
    <col min="5" max="5" width="14.625" style="0" customWidth="1"/>
    <col min="6" max="6" width="16.00390625" style="0" customWidth="1"/>
    <col min="7" max="7" width="15.375" style="0" customWidth="1"/>
    <col min="8" max="8" width="15.75390625" style="0" customWidth="1"/>
    <col min="9" max="9" width="16.00390625" style="0" customWidth="1"/>
    <col min="10" max="10" width="10.75390625" style="0" customWidth="1"/>
    <col min="11" max="11" width="10.625" style="0" customWidth="1"/>
    <col min="12" max="12" width="13.875" style="0" customWidth="1"/>
    <col min="13" max="13" width="16.75390625" style="0" customWidth="1"/>
    <col min="14" max="14" width="14.25390625" style="0" customWidth="1"/>
    <col min="15" max="16" width="10.75390625" style="0" customWidth="1"/>
    <col min="17" max="17" width="16.00390625" style="0" customWidth="1"/>
  </cols>
  <sheetData>
    <row r="1" spans="2:17" ht="75.75" customHeight="1">
      <c r="B1" s="118"/>
      <c r="N1" s="15"/>
      <c r="O1" s="174" t="s">
        <v>132</v>
      </c>
      <c r="P1" s="174"/>
      <c r="Q1" s="174"/>
    </row>
    <row r="2" spans="1:17" s="44" customFormat="1" ht="12.75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s="44" customFormat="1" ht="12.75">
      <c r="A3" s="212" t="s">
        <v>68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ht="11.25" customHeight="1">
      <c r="P4" s="1"/>
    </row>
    <row r="5" spans="1:17" s="1" customFormat="1" ht="15">
      <c r="A5" s="202" t="s">
        <v>1</v>
      </c>
      <c r="B5" s="202" t="s">
        <v>2</v>
      </c>
      <c r="C5" s="202" t="s">
        <v>3</v>
      </c>
      <c r="D5" s="202" t="s">
        <v>4</v>
      </c>
      <c r="E5" s="202" t="s">
        <v>23</v>
      </c>
      <c r="F5" s="202" t="s">
        <v>5</v>
      </c>
      <c r="G5" s="214"/>
      <c r="H5" s="202" t="s">
        <v>6</v>
      </c>
      <c r="I5" s="202"/>
      <c r="J5" s="202"/>
      <c r="K5" s="202"/>
      <c r="L5" s="202"/>
      <c r="M5" s="202"/>
      <c r="N5" s="202"/>
      <c r="O5" s="202"/>
      <c r="P5" s="202"/>
      <c r="Q5" s="203"/>
    </row>
    <row r="6" spans="1:17" s="1" customFormat="1" ht="15">
      <c r="A6" s="203"/>
      <c r="B6" s="203"/>
      <c r="C6" s="203"/>
      <c r="D6" s="203"/>
      <c r="E6" s="203"/>
      <c r="F6" s="202" t="s">
        <v>7</v>
      </c>
      <c r="G6" s="202" t="s">
        <v>8</v>
      </c>
      <c r="H6" s="202" t="s">
        <v>38</v>
      </c>
      <c r="I6" s="202"/>
      <c r="J6" s="202"/>
      <c r="K6" s="202"/>
      <c r="L6" s="202"/>
      <c r="M6" s="202"/>
      <c r="N6" s="202"/>
      <c r="O6" s="202"/>
      <c r="P6" s="202"/>
      <c r="Q6" s="203"/>
    </row>
    <row r="7" spans="1:17" s="1" customFormat="1" ht="14.25" customHeight="1">
      <c r="A7" s="203"/>
      <c r="B7" s="203"/>
      <c r="C7" s="203"/>
      <c r="D7" s="203"/>
      <c r="E7" s="203"/>
      <c r="F7" s="203"/>
      <c r="G7" s="203"/>
      <c r="H7" s="207" t="s">
        <v>9</v>
      </c>
      <c r="I7" s="202" t="s">
        <v>10</v>
      </c>
      <c r="J7" s="202"/>
      <c r="K7" s="202"/>
      <c r="L7" s="202"/>
      <c r="M7" s="202"/>
      <c r="N7" s="202"/>
      <c r="O7" s="202"/>
      <c r="P7" s="202"/>
      <c r="Q7" s="203"/>
    </row>
    <row r="8" spans="1:17" s="2" customFormat="1" ht="18.75" customHeight="1">
      <c r="A8" s="203"/>
      <c r="B8" s="203"/>
      <c r="C8" s="203"/>
      <c r="D8" s="203"/>
      <c r="E8" s="203"/>
      <c r="F8" s="203"/>
      <c r="G8" s="203"/>
      <c r="H8" s="209"/>
      <c r="I8" s="211" t="s">
        <v>7</v>
      </c>
      <c r="J8" s="211"/>
      <c r="K8" s="211"/>
      <c r="L8" s="211"/>
      <c r="M8" s="175" t="s">
        <v>8</v>
      </c>
      <c r="N8" s="176"/>
      <c r="O8" s="176"/>
      <c r="P8" s="176"/>
      <c r="Q8" s="219"/>
    </row>
    <row r="9" spans="1:17" s="1" customFormat="1" ht="13.5" customHeight="1">
      <c r="A9" s="203"/>
      <c r="B9" s="203"/>
      <c r="C9" s="203"/>
      <c r="D9" s="203"/>
      <c r="E9" s="203"/>
      <c r="F9" s="203"/>
      <c r="G9" s="203"/>
      <c r="H9" s="209"/>
      <c r="I9" s="202" t="s">
        <v>11</v>
      </c>
      <c r="J9" s="202" t="s">
        <v>12</v>
      </c>
      <c r="K9" s="202"/>
      <c r="L9" s="202"/>
      <c r="M9" s="202" t="s">
        <v>13</v>
      </c>
      <c r="N9" s="202" t="s">
        <v>12</v>
      </c>
      <c r="O9" s="202"/>
      <c r="P9" s="202"/>
      <c r="Q9" s="202"/>
    </row>
    <row r="10" spans="1:17" s="1" customFormat="1" ht="36" customHeight="1">
      <c r="A10" s="203"/>
      <c r="B10" s="203"/>
      <c r="C10" s="203"/>
      <c r="D10" s="203"/>
      <c r="E10" s="203"/>
      <c r="F10" s="203"/>
      <c r="G10" s="203"/>
      <c r="H10" s="210"/>
      <c r="I10" s="202"/>
      <c r="J10" s="7" t="s">
        <v>14</v>
      </c>
      <c r="K10" s="7" t="s">
        <v>15</v>
      </c>
      <c r="L10" s="7" t="s">
        <v>24</v>
      </c>
      <c r="M10" s="172"/>
      <c r="N10" s="27" t="s">
        <v>16</v>
      </c>
      <c r="O10" s="7" t="s">
        <v>14</v>
      </c>
      <c r="P10" s="7" t="s">
        <v>15</v>
      </c>
      <c r="Q10" s="7" t="s">
        <v>17</v>
      </c>
    </row>
    <row r="11" spans="1:17" s="3" customFormat="1" ht="12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s="3" customFormat="1" ht="26.25" customHeight="1">
      <c r="A12" s="11">
        <v>1</v>
      </c>
      <c r="B12" s="4" t="s">
        <v>18</v>
      </c>
      <c r="C12" s="170" t="s">
        <v>19</v>
      </c>
      <c r="D12" s="170"/>
      <c r="E12" s="38">
        <f>SUM(E16,E37,E66,E76,E89,E31,E60,E23,E45,E52)</f>
        <v>9698647.41</v>
      </c>
      <c r="F12" s="38">
        <f aca="true" t="shared" si="0" ref="F12:Q12">SUM(F16,F37,F66,F76,F89,F31,F60,F23,F45,F52)</f>
        <v>1613183.1400000001</v>
      </c>
      <c r="G12" s="38">
        <f t="shared" si="0"/>
        <v>8085464.27</v>
      </c>
      <c r="H12" s="38">
        <f t="shared" si="0"/>
        <v>3422534.9000000004</v>
      </c>
      <c r="I12" s="38">
        <f t="shared" si="0"/>
        <v>643205.7</v>
      </c>
      <c r="J12" s="38">
        <f t="shared" si="0"/>
        <v>0</v>
      </c>
      <c r="K12" s="38">
        <f t="shared" si="0"/>
        <v>0</v>
      </c>
      <c r="L12" s="38">
        <f t="shared" si="0"/>
        <v>643205.7</v>
      </c>
      <c r="M12" s="38">
        <f t="shared" si="0"/>
        <v>2779329.2</v>
      </c>
      <c r="N12" s="38">
        <f t="shared" si="0"/>
        <v>0</v>
      </c>
      <c r="O12" s="38">
        <f t="shared" si="0"/>
        <v>0</v>
      </c>
      <c r="P12" s="38">
        <f t="shared" si="0"/>
        <v>0</v>
      </c>
      <c r="Q12" s="38">
        <f t="shared" si="0"/>
        <v>2779329.2</v>
      </c>
    </row>
    <row r="13" spans="1:17" s="16" customFormat="1" ht="15">
      <c r="A13" s="207" t="s">
        <v>20</v>
      </c>
      <c r="B13" s="9" t="s">
        <v>29</v>
      </c>
      <c r="C13" s="24" t="s">
        <v>80</v>
      </c>
      <c r="D13" s="17"/>
      <c r="E13" s="19"/>
      <c r="F13" s="19"/>
      <c r="G13" s="19"/>
      <c r="H13" s="18"/>
      <c r="I13" s="19"/>
      <c r="J13" s="19"/>
      <c r="K13" s="19"/>
      <c r="L13" s="19"/>
      <c r="M13" s="19"/>
      <c r="N13" s="19"/>
      <c r="O13" s="19"/>
      <c r="P13" s="19"/>
      <c r="Q13" s="20"/>
    </row>
    <row r="14" spans="1:17" s="16" customFormat="1" ht="15">
      <c r="A14" s="208"/>
      <c r="B14" s="36" t="s">
        <v>31</v>
      </c>
      <c r="C14" s="37" t="s">
        <v>66</v>
      </c>
      <c r="E14" s="21"/>
      <c r="F14" s="21"/>
      <c r="G14" s="21"/>
      <c r="H14" s="18"/>
      <c r="I14" s="21"/>
      <c r="J14" s="21"/>
      <c r="K14" s="21"/>
      <c r="L14" s="21"/>
      <c r="M14" s="21"/>
      <c r="N14" s="21"/>
      <c r="O14" s="21"/>
      <c r="P14" s="21"/>
      <c r="Q14" s="22"/>
    </row>
    <row r="15" spans="1:17" s="16" customFormat="1" ht="15">
      <c r="A15" s="208"/>
      <c r="B15" s="9" t="s">
        <v>33</v>
      </c>
      <c r="C15" s="24" t="s">
        <v>81</v>
      </c>
      <c r="E15" s="21"/>
      <c r="F15" s="21"/>
      <c r="G15" s="21"/>
      <c r="H15" s="18"/>
      <c r="I15" s="21"/>
      <c r="J15" s="21"/>
      <c r="K15" s="21"/>
      <c r="L15" s="21"/>
      <c r="M15" s="21"/>
      <c r="N15" s="21"/>
      <c r="O15" s="21"/>
      <c r="P15" s="21"/>
      <c r="Q15" s="22"/>
    </row>
    <row r="16" spans="1:17" s="16" customFormat="1" ht="25.5" customHeight="1">
      <c r="A16" s="208"/>
      <c r="B16" s="25" t="s">
        <v>122</v>
      </c>
      <c r="C16" s="45"/>
      <c r="D16" s="14" t="s">
        <v>82</v>
      </c>
      <c r="E16" s="29">
        <f>SUM(E17:E18)</f>
        <v>591400</v>
      </c>
      <c r="F16" s="29">
        <f>SUM(F17:F18)</f>
        <v>295700</v>
      </c>
      <c r="G16" s="29">
        <f>SUM(G17:G18)</f>
        <v>295700</v>
      </c>
      <c r="H16" s="30">
        <f aca="true" t="shared" si="1" ref="H16:Q16">SUM(H17)</f>
        <v>420000</v>
      </c>
      <c r="I16" s="29">
        <f t="shared" si="1"/>
        <v>210000</v>
      </c>
      <c r="J16" s="29">
        <f t="shared" si="1"/>
        <v>0</v>
      </c>
      <c r="K16" s="29">
        <f t="shared" si="1"/>
        <v>0</v>
      </c>
      <c r="L16" s="29">
        <f t="shared" si="1"/>
        <v>210000</v>
      </c>
      <c r="M16" s="29">
        <f t="shared" si="1"/>
        <v>210000</v>
      </c>
      <c r="N16" s="29">
        <f t="shared" si="1"/>
        <v>0</v>
      </c>
      <c r="O16" s="29">
        <f t="shared" si="1"/>
        <v>0</v>
      </c>
      <c r="P16" s="29">
        <f t="shared" si="1"/>
        <v>0</v>
      </c>
      <c r="Q16" s="29">
        <f t="shared" si="1"/>
        <v>210000</v>
      </c>
    </row>
    <row r="17" spans="1:17" s="16" customFormat="1" ht="17.25" customHeight="1">
      <c r="A17" s="208"/>
      <c r="B17" s="13">
        <v>2010</v>
      </c>
      <c r="C17" s="23"/>
      <c r="D17" s="23"/>
      <c r="E17" s="29">
        <f>SUM(F17:G17)</f>
        <v>420000</v>
      </c>
      <c r="F17" s="29">
        <v>210000</v>
      </c>
      <c r="G17" s="29">
        <v>210000</v>
      </c>
      <c r="H17" s="197">
        <f>SUM(I17,M17)</f>
        <v>420000</v>
      </c>
      <c r="I17" s="197">
        <f>SUM(J17:L18)</f>
        <v>210000</v>
      </c>
      <c r="J17" s="189">
        <v>0</v>
      </c>
      <c r="K17" s="197">
        <v>0</v>
      </c>
      <c r="L17" s="197">
        <v>210000</v>
      </c>
      <c r="M17" s="197">
        <f>SUM(N17:Q18)</f>
        <v>210000</v>
      </c>
      <c r="N17" s="197">
        <v>0</v>
      </c>
      <c r="O17" s="197">
        <v>0</v>
      </c>
      <c r="P17" s="197">
        <v>0</v>
      </c>
      <c r="Q17" s="197">
        <v>210000</v>
      </c>
    </row>
    <row r="18" spans="1:17" s="16" customFormat="1" ht="15.75" customHeight="1">
      <c r="A18" s="208"/>
      <c r="B18" s="8">
        <v>2011</v>
      </c>
      <c r="C18" s="28"/>
      <c r="D18" s="28"/>
      <c r="E18" s="29">
        <f>SUM(F18:G18)</f>
        <v>171400</v>
      </c>
      <c r="F18" s="29">
        <v>85700</v>
      </c>
      <c r="G18" s="29">
        <v>85700</v>
      </c>
      <c r="H18" s="198"/>
      <c r="I18" s="198"/>
      <c r="J18" s="190"/>
      <c r="K18" s="198"/>
      <c r="L18" s="198"/>
      <c r="M18" s="198"/>
      <c r="N18" s="198"/>
      <c r="O18" s="198"/>
      <c r="P18" s="198"/>
      <c r="Q18" s="198"/>
    </row>
    <row r="19" spans="1:17" s="63" customFormat="1" ht="7.5" customHeight="1">
      <c r="A19" s="60"/>
      <c r="B19" s="61"/>
      <c r="C19" s="60"/>
      <c r="D19" s="60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s="37" customFormat="1" ht="12" customHeight="1">
      <c r="A20" s="185" t="s">
        <v>26</v>
      </c>
      <c r="B20" s="9" t="s">
        <v>29</v>
      </c>
      <c r="C20" s="141" t="s">
        <v>40</v>
      </c>
      <c r="D20" s="14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1"/>
    </row>
    <row r="21" spans="1:17" s="37" customFormat="1" ht="12.75" customHeight="1">
      <c r="A21" s="186"/>
      <c r="B21" s="36" t="s">
        <v>31</v>
      </c>
      <c r="C21" s="141" t="s">
        <v>46</v>
      </c>
      <c r="D21" s="14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</row>
    <row r="22" spans="1:17" s="37" customFormat="1" ht="12" customHeight="1">
      <c r="A22" s="186"/>
      <c r="B22" s="9" t="s">
        <v>33</v>
      </c>
      <c r="C22" s="141" t="s">
        <v>104</v>
      </c>
      <c r="D22" s="14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1"/>
    </row>
    <row r="23" spans="1:17" s="37" customFormat="1" ht="36" customHeight="1">
      <c r="A23" s="186"/>
      <c r="B23" s="25" t="s">
        <v>123</v>
      </c>
      <c r="C23" s="27" t="s">
        <v>49</v>
      </c>
      <c r="D23" s="124"/>
      <c r="E23" s="125">
        <f>SUM(E24:E26)</f>
        <v>560181.25</v>
      </c>
      <c r="F23" s="125">
        <f>SUM(F24:F26)</f>
        <v>86203.74</v>
      </c>
      <c r="G23" s="125">
        <f>SUM(G24:G26)</f>
        <v>473977.51</v>
      </c>
      <c r="H23" s="125">
        <f aca="true" t="shared" si="2" ref="H23:Q23">SUM(H24:H26)</f>
        <v>560181.25</v>
      </c>
      <c r="I23" s="125">
        <f t="shared" si="2"/>
        <v>86203.74</v>
      </c>
      <c r="J23" s="125">
        <f t="shared" si="2"/>
        <v>0</v>
      </c>
      <c r="K23" s="125">
        <f t="shared" si="2"/>
        <v>0</v>
      </c>
      <c r="L23" s="125">
        <f t="shared" si="2"/>
        <v>86203.74</v>
      </c>
      <c r="M23" s="125">
        <f t="shared" si="2"/>
        <v>473977.51</v>
      </c>
      <c r="N23" s="125">
        <f t="shared" si="2"/>
        <v>0</v>
      </c>
      <c r="O23" s="125">
        <f t="shared" si="2"/>
        <v>0</v>
      </c>
      <c r="P23" s="125">
        <f t="shared" si="2"/>
        <v>0</v>
      </c>
      <c r="Q23" s="125">
        <f t="shared" si="2"/>
        <v>473977.51</v>
      </c>
    </row>
    <row r="24" spans="1:17" s="63" customFormat="1" ht="25.5" customHeight="1">
      <c r="A24" s="186"/>
      <c r="B24" s="139">
        <v>2010</v>
      </c>
      <c r="C24" s="124"/>
      <c r="D24" s="142" t="s">
        <v>105</v>
      </c>
      <c r="E24" s="125">
        <f>SUM(F24:G24)</f>
        <v>541981.26</v>
      </c>
      <c r="F24" s="125">
        <v>81297.19</v>
      </c>
      <c r="G24" s="125">
        <v>460684.07</v>
      </c>
      <c r="H24" s="187">
        <f>SUM(I24,M24)</f>
        <v>560181.25</v>
      </c>
      <c r="I24" s="187">
        <f>SUM(J24,L24)</f>
        <v>86203.74</v>
      </c>
      <c r="J24" s="187">
        <v>0</v>
      </c>
      <c r="K24" s="187">
        <v>0</v>
      </c>
      <c r="L24" s="187">
        <v>86203.74</v>
      </c>
      <c r="M24" s="187">
        <f>SUM(N24,Q24)</f>
        <v>473977.51</v>
      </c>
      <c r="N24" s="187">
        <v>0</v>
      </c>
      <c r="O24" s="187">
        <v>0</v>
      </c>
      <c r="P24" s="187">
        <v>0</v>
      </c>
      <c r="Q24" s="187">
        <v>473977.51</v>
      </c>
    </row>
    <row r="25" spans="1:17" s="63" customFormat="1" ht="24.75" customHeight="1">
      <c r="A25" s="186"/>
      <c r="B25" s="139">
        <v>2010</v>
      </c>
      <c r="C25" s="124"/>
      <c r="D25" s="142" t="s">
        <v>109</v>
      </c>
      <c r="E25" s="125">
        <f>SUM(F25:G25)</f>
        <v>4000</v>
      </c>
      <c r="F25" s="125">
        <v>600</v>
      </c>
      <c r="G25" s="125">
        <v>3400</v>
      </c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7" s="63" customFormat="1" ht="33" customHeight="1">
      <c r="A26" s="186"/>
      <c r="B26" s="139">
        <v>2010</v>
      </c>
      <c r="C26" s="124"/>
      <c r="D26" s="142" t="s">
        <v>110</v>
      </c>
      <c r="E26" s="125">
        <f>SUM(F26:G26)</f>
        <v>14199.990000000002</v>
      </c>
      <c r="F26" s="125">
        <v>4306.55</v>
      </c>
      <c r="G26" s="125">
        <v>9893.44</v>
      </c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7" s="63" customFormat="1" ht="8.25" customHeight="1">
      <c r="A27" s="119"/>
      <c r="B27" s="61"/>
      <c r="C27" s="60"/>
      <c r="D27" s="60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s="63" customFormat="1" ht="15" customHeight="1">
      <c r="A28" s="207" t="s">
        <v>27</v>
      </c>
      <c r="B28" s="9" t="s">
        <v>29</v>
      </c>
      <c r="C28" s="31" t="s">
        <v>40</v>
      </c>
      <c r="D28" s="32"/>
      <c r="E28" s="34"/>
      <c r="F28" s="34"/>
      <c r="G28" s="34"/>
      <c r="H28" s="33"/>
      <c r="I28" s="34"/>
      <c r="J28" s="34"/>
      <c r="K28" s="34"/>
      <c r="L28" s="34"/>
      <c r="M28" s="34"/>
      <c r="N28" s="34"/>
      <c r="O28" s="34"/>
      <c r="P28" s="34"/>
      <c r="Q28" s="20"/>
    </row>
    <row r="29" spans="1:17" s="63" customFormat="1" ht="15" customHeight="1">
      <c r="A29" s="208"/>
      <c r="B29" s="9" t="s">
        <v>31</v>
      </c>
      <c r="C29" s="24" t="s">
        <v>54</v>
      </c>
      <c r="D29" s="5"/>
      <c r="E29" s="95"/>
      <c r="F29" s="95"/>
      <c r="G29" s="21"/>
      <c r="H29" s="18"/>
      <c r="I29" s="21"/>
      <c r="J29" s="21"/>
      <c r="K29" s="21"/>
      <c r="L29" s="21"/>
      <c r="M29" s="21"/>
      <c r="N29" s="21"/>
      <c r="O29" s="21"/>
      <c r="P29" s="21"/>
      <c r="Q29" s="22"/>
    </row>
    <row r="30" spans="1:17" s="63" customFormat="1" ht="15" customHeight="1">
      <c r="A30" s="208"/>
      <c r="B30" s="9" t="s">
        <v>33</v>
      </c>
      <c r="C30" s="24" t="s">
        <v>55</v>
      </c>
      <c r="D30" s="5"/>
      <c r="E30" s="95"/>
      <c r="F30" s="95"/>
      <c r="G30" s="21"/>
      <c r="H30" s="18"/>
      <c r="I30" s="21"/>
      <c r="J30" s="21"/>
      <c r="K30" s="21"/>
      <c r="L30" s="21"/>
      <c r="M30" s="21"/>
      <c r="N30" s="21"/>
      <c r="O30" s="21"/>
      <c r="P30" s="21"/>
      <c r="Q30" s="22"/>
    </row>
    <row r="31" spans="1:17" s="63" customFormat="1" ht="54.75" customHeight="1">
      <c r="A31" s="208"/>
      <c r="B31" s="143" t="s">
        <v>112</v>
      </c>
      <c r="C31" s="27" t="s">
        <v>49</v>
      </c>
      <c r="D31" s="14" t="s">
        <v>56</v>
      </c>
      <c r="E31" s="29">
        <f>SUM(E32:E32)</f>
        <v>7018.49</v>
      </c>
      <c r="F31" s="29">
        <f>SUM(F32:F32)</f>
        <v>1200</v>
      </c>
      <c r="G31" s="29">
        <f>SUM(G32)</f>
        <v>5818.49</v>
      </c>
      <c r="H31" s="30">
        <f aca="true" t="shared" si="3" ref="H31:Q31">SUM(H32)</f>
        <v>7018.49</v>
      </c>
      <c r="I31" s="30">
        <f>SUM(I32)</f>
        <v>1200</v>
      </c>
      <c r="J31" s="30">
        <f t="shared" si="3"/>
        <v>0</v>
      </c>
      <c r="K31" s="30">
        <f t="shared" si="3"/>
        <v>0</v>
      </c>
      <c r="L31" s="30">
        <f t="shared" si="3"/>
        <v>1200</v>
      </c>
      <c r="M31" s="30">
        <f t="shared" si="3"/>
        <v>5818.49</v>
      </c>
      <c r="N31" s="30">
        <f t="shared" si="3"/>
        <v>0</v>
      </c>
      <c r="O31" s="30">
        <f t="shared" si="3"/>
        <v>0</v>
      </c>
      <c r="P31" s="30">
        <f t="shared" si="3"/>
        <v>0</v>
      </c>
      <c r="Q31" s="30">
        <f t="shared" si="3"/>
        <v>5818.49</v>
      </c>
    </row>
    <row r="32" spans="1:17" s="63" customFormat="1" ht="15" customHeight="1">
      <c r="A32" s="208"/>
      <c r="B32" s="8">
        <v>2010</v>
      </c>
      <c r="C32" s="28"/>
      <c r="D32" s="28"/>
      <c r="E32" s="29">
        <f>SUM(F32,G32)</f>
        <v>7018.49</v>
      </c>
      <c r="F32" s="29">
        <v>1200</v>
      </c>
      <c r="G32" s="29">
        <v>5818.49</v>
      </c>
      <c r="H32" s="93">
        <f>SUM(I32,M32)</f>
        <v>7018.49</v>
      </c>
      <c r="I32" s="93">
        <f>SUM(J32:L32)</f>
        <v>1200</v>
      </c>
      <c r="J32" s="93">
        <v>0</v>
      </c>
      <c r="K32" s="93">
        <v>0</v>
      </c>
      <c r="L32" s="93">
        <v>1200</v>
      </c>
      <c r="M32" s="93">
        <f>SUM(N32:Q32)</f>
        <v>5818.49</v>
      </c>
      <c r="N32" s="93">
        <v>0</v>
      </c>
      <c r="O32" s="93">
        <v>0</v>
      </c>
      <c r="P32" s="93">
        <v>0</v>
      </c>
      <c r="Q32" s="93">
        <v>5818.49</v>
      </c>
    </row>
    <row r="33" spans="1:17" s="63" customFormat="1" ht="7.5" customHeight="1">
      <c r="A33" s="60"/>
      <c r="B33" s="61"/>
      <c r="C33" s="60"/>
      <c r="D33" s="60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s="5" customFormat="1" ht="15">
      <c r="A34" s="207" t="s">
        <v>77</v>
      </c>
      <c r="B34" s="9" t="s">
        <v>29</v>
      </c>
      <c r="C34" s="24" t="s">
        <v>64</v>
      </c>
      <c r="D34" s="17"/>
      <c r="E34" s="19"/>
      <c r="F34" s="19"/>
      <c r="G34" s="19"/>
      <c r="H34" s="18"/>
      <c r="I34" s="19"/>
      <c r="J34" s="19"/>
      <c r="K34" s="19"/>
      <c r="L34" s="19"/>
      <c r="M34" s="19"/>
      <c r="N34" s="19"/>
      <c r="O34" s="19"/>
      <c r="P34" s="19"/>
      <c r="Q34" s="20"/>
    </row>
    <row r="35" spans="1:17" s="5" customFormat="1" ht="15">
      <c r="A35" s="208"/>
      <c r="B35" s="36" t="s">
        <v>31</v>
      </c>
      <c r="C35" s="37" t="s">
        <v>66</v>
      </c>
      <c r="D35" s="16"/>
      <c r="E35" s="21"/>
      <c r="F35" s="21"/>
      <c r="G35" s="21"/>
      <c r="H35" s="18"/>
      <c r="I35" s="21"/>
      <c r="J35" s="21"/>
      <c r="K35" s="21"/>
      <c r="L35" s="21"/>
      <c r="M35" s="21"/>
      <c r="N35" s="21"/>
      <c r="O35" s="21"/>
      <c r="P35" s="21"/>
      <c r="Q35" s="22"/>
    </row>
    <row r="36" spans="1:17" s="5" customFormat="1" ht="15">
      <c r="A36" s="208"/>
      <c r="B36" s="9" t="s">
        <v>33</v>
      </c>
      <c r="C36" s="24" t="s">
        <v>65</v>
      </c>
      <c r="D36" s="16"/>
      <c r="E36" s="21"/>
      <c r="F36" s="21"/>
      <c r="G36" s="21"/>
      <c r="H36" s="18"/>
      <c r="I36" s="21"/>
      <c r="J36" s="21"/>
      <c r="K36" s="21"/>
      <c r="L36" s="21"/>
      <c r="M36" s="21"/>
      <c r="N36" s="21"/>
      <c r="O36" s="21"/>
      <c r="P36" s="21"/>
      <c r="Q36" s="22"/>
    </row>
    <row r="37" spans="1:19" s="5" customFormat="1" ht="35.25" customHeight="1">
      <c r="A37" s="208"/>
      <c r="B37" s="110" t="s">
        <v>124</v>
      </c>
      <c r="C37" s="45"/>
      <c r="D37" s="14" t="s">
        <v>67</v>
      </c>
      <c r="E37" s="97">
        <f>SUM(E38:E40)</f>
        <v>99135</v>
      </c>
      <c r="F37" s="29">
        <f>SUM(F38:F39)</f>
        <v>0</v>
      </c>
      <c r="G37" s="97">
        <f>SUM(G38:G40)</f>
        <v>99135</v>
      </c>
      <c r="H37" s="98">
        <f>SUM(H38)</f>
        <v>55162.48999999999</v>
      </c>
      <c r="I37" s="29">
        <f aca="true" t="shared" si="4" ref="I37:Q37">SUM(I38)</f>
        <v>0</v>
      </c>
      <c r="J37" s="29">
        <f t="shared" si="4"/>
        <v>0</v>
      </c>
      <c r="K37" s="29">
        <f t="shared" si="4"/>
        <v>0</v>
      </c>
      <c r="L37" s="29">
        <f t="shared" si="4"/>
        <v>0</v>
      </c>
      <c r="M37" s="97">
        <f t="shared" si="4"/>
        <v>55162.48999999999</v>
      </c>
      <c r="N37" s="29">
        <f t="shared" si="4"/>
        <v>0</v>
      </c>
      <c r="O37" s="29">
        <f t="shared" si="4"/>
        <v>0</v>
      </c>
      <c r="P37" s="29">
        <f t="shared" si="4"/>
        <v>0</v>
      </c>
      <c r="Q37" s="97">
        <f t="shared" si="4"/>
        <v>55162.48999999999</v>
      </c>
      <c r="R37" s="24"/>
      <c r="S37" s="24"/>
    </row>
    <row r="38" spans="1:19" s="5" customFormat="1" ht="17.25" customHeight="1">
      <c r="A38" s="208"/>
      <c r="B38" s="8" t="s">
        <v>85</v>
      </c>
      <c r="C38" s="23"/>
      <c r="D38" s="23"/>
      <c r="E38" s="97">
        <f>79235-55162.49</f>
        <v>24072.510000000002</v>
      </c>
      <c r="F38" s="29">
        <v>0</v>
      </c>
      <c r="G38" s="97">
        <f>79235-55162.49</f>
        <v>24072.510000000002</v>
      </c>
      <c r="H38" s="189">
        <f>SUM(I38,M38)</f>
        <v>55162.48999999999</v>
      </c>
      <c r="I38" s="197">
        <f>SUM(J38:L39)</f>
        <v>0</v>
      </c>
      <c r="J38" s="189">
        <v>0</v>
      </c>
      <c r="K38" s="197">
        <v>0</v>
      </c>
      <c r="L38" s="197">
        <v>0</v>
      </c>
      <c r="M38" s="189">
        <f>SUM(N38:Q39)</f>
        <v>55162.48999999999</v>
      </c>
      <c r="N38" s="197">
        <v>0</v>
      </c>
      <c r="O38" s="197">
        <v>0</v>
      </c>
      <c r="P38" s="197">
        <v>0</v>
      </c>
      <c r="Q38" s="189">
        <f>19900+55162.49-19900</f>
        <v>55162.48999999999</v>
      </c>
      <c r="R38" s="24"/>
      <c r="S38" s="24"/>
    </row>
    <row r="39" spans="1:19" s="5" customFormat="1" ht="15.75" customHeight="1">
      <c r="A39" s="208"/>
      <c r="B39" s="8">
        <v>2010</v>
      </c>
      <c r="C39" s="23"/>
      <c r="D39" s="23"/>
      <c r="E39" s="97">
        <v>55162.49</v>
      </c>
      <c r="F39" s="29">
        <v>0</v>
      </c>
      <c r="G39" s="97">
        <v>55162.49</v>
      </c>
      <c r="H39" s="199"/>
      <c r="I39" s="200"/>
      <c r="J39" s="199"/>
      <c r="K39" s="200"/>
      <c r="L39" s="200"/>
      <c r="M39" s="199"/>
      <c r="N39" s="200"/>
      <c r="O39" s="200"/>
      <c r="P39" s="200"/>
      <c r="Q39" s="199"/>
      <c r="R39" s="24"/>
      <c r="S39" s="24"/>
    </row>
    <row r="40" spans="1:19" s="5" customFormat="1" ht="15.75" customHeight="1">
      <c r="A40" s="153"/>
      <c r="B40" s="8">
        <v>2011</v>
      </c>
      <c r="C40" s="28"/>
      <c r="D40" s="28"/>
      <c r="E40" s="97">
        <v>19900</v>
      </c>
      <c r="F40" s="93">
        <v>0</v>
      </c>
      <c r="G40" s="152">
        <v>19900</v>
      </c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4"/>
      <c r="S40" s="24"/>
    </row>
    <row r="41" spans="1:17" s="68" customFormat="1" ht="6.75" customHeight="1">
      <c r="A41" s="60"/>
      <c r="B41" s="61"/>
      <c r="C41" s="60"/>
      <c r="D41" s="60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s="104" customFormat="1" ht="15.75" customHeight="1">
      <c r="A42" s="185" t="s">
        <v>79</v>
      </c>
      <c r="B42" s="9" t="s">
        <v>29</v>
      </c>
      <c r="C42" s="24" t="s">
        <v>30</v>
      </c>
      <c r="D42" s="14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1"/>
    </row>
    <row r="43" spans="1:17" s="104" customFormat="1" ht="15.75" customHeight="1">
      <c r="A43" s="186"/>
      <c r="B43" s="36" t="s">
        <v>31</v>
      </c>
      <c r="C43" s="154"/>
      <c r="D43" s="14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1"/>
    </row>
    <row r="44" spans="1:17" s="104" customFormat="1" ht="15.75" customHeight="1">
      <c r="A44" s="186"/>
      <c r="B44" s="9" t="s">
        <v>33</v>
      </c>
      <c r="C44" s="155" t="s">
        <v>117</v>
      </c>
      <c r="D44" s="14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1"/>
    </row>
    <row r="45" spans="1:17" s="104" customFormat="1" ht="36.75" customHeight="1">
      <c r="A45" s="186"/>
      <c r="B45" s="110" t="s">
        <v>125</v>
      </c>
      <c r="C45" s="124"/>
      <c r="D45" s="156" t="s">
        <v>119</v>
      </c>
      <c r="E45" s="125">
        <f>SUM(E46:E47)</f>
        <v>184814</v>
      </c>
      <c r="F45" s="125">
        <f>SUM(F46:F47)</f>
        <v>2647.09</v>
      </c>
      <c r="G45" s="125">
        <f aca="true" t="shared" si="5" ref="G45:Q45">SUM(G46:G47)</f>
        <v>182166.91</v>
      </c>
      <c r="H45" s="125">
        <f>SUM(H46:H47)</f>
        <v>63893.99999999999</v>
      </c>
      <c r="I45" s="125">
        <f t="shared" si="5"/>
        <v>918.6999999999999</v>
      </c>
      <c r="J45" s="125">
        <f t="shared" si="5"/>
        <v>0</v>
      </c>
      <c r="K45" s="125">
        <f t="shared" si="5"/>
        <v>0</v>
      </c>
      <c r="L45" s="125">
        <f t="shared" si="5"/>
        <v>918.6999999999999</v>
      </c>
      <c r="M45" s="125">
        <f t="shared" si="5"/>
        <v>62975.299999999996</v>
      </c>
      <c r="N45" s="125">
        <f t="shared" si="5"/>
        <v>0</v>
      </c>
      <c r="O45" s="125">
        <f t="shared" si="5"/>
        <v>0</v>
      </c>
      <c r="P45" s="125">
        <f t="shared" si="5"/>
        <v>0</v>
      </c>
      <c r="Q45" s="125">
        <f t="shared" si="5"/>
        <v>62975.299999999996</v>
      </c>
    </row>
    <row r="46" spans="1:17" s="104" customFormat="1" ht="15.75" customHeight="1">
      <c r="A46" s="186"/>
      <c r="B46" s="139" t="s">
        <v>113</v>
      </c>
      <c r="C46" s="157"/>
      <c r="D46" s="157"/>
      <c r="E46" s="125">
        <f>SUM(F46:G46)</f>
        <v>63893.99999999999</v>
      </c>
      <c r="F46" s="125">
        <f>915.15+3.55</f>
        <v>918.6999999999999</v>
      </c>
      <c r="G46" s="125">
        <f>62978.85-3.55</f>
        <v>62975.299999999996</v>
      </c>
      <c r="H46" s="187">
        <f>SUM(I46,M46)</f>
        <v>63893.99999999999</v>
      </c>
      <c r="I46" s="187">
        <f>SUM(J46:L47)</f>
        <v>918.6999999999999</v>
      </c>
      <c r="J46" s="187">
        <v>0</v>
      </c>
      <c r="K46" s="187">
        <v>0</v>
      </c>
      <c r="L46" s="187">
        <f>915.15+3.55</f>
        <v>918.6999999999999</v>
      </c>
      <c r="M46" s="187">
        <f>SUM(N46:Q47)</f>
        <v>62975.299999999996</v>
      </c>
      <c r="N46" s="187">
        <v>0</v>
      </c>
      <c r="O46" s="187">
        <v>0</v>
      </c>
      <c r="P46" s="187">
        <v>0</v>
      </c>
      <c r="Q46" s="187">
        <f>62978.85-3.55</f>
        <v>62975.299999999996</v>
      </c>
    </row>
    <row r="47" spans="1:17" s="104" customFormat="1" ht="15.75" customHeight="1">
      <c r="A47" s="186"/>
      <c r="B47" s="139">
        <v>2011</v>
      </c>
      <c r="C47" s="158"/>
      <c r="D47" s="158"/>
      <c r="E47" s="125">
        <f>SUM(F47:G47)</f>
        <v>120920</v>
      </c>
      <c r="F47" s="125">
        <f>1731.94-3.55</f>
        <v>1728.39</v>
      </c>
      <c r="G47" s="125">
        <f>119188.06+3.55</f>
        <v>119191.61</v>
      </c>
      <c r="H47" s="194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s="68" customFormat="1" ht="8.25" customHeight="1">
      <c r="A48" s="60"/>
      <c r="B48" s="61"/>
      <c r="C48" s="122"/>
      <c r="D48" s="122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s="104" customFormat="1" ht="15.75" customHeight="1">
      <c r="A49" s="185" t="s">
        <v>88</v>
      </c>
      <c r="B49" s="36" t="s">
        <v>29</v>
      </c>
      <c r="C49" s="99" t="s">
        <v>64</v>
      </c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2"/>
    </row>
    <row r="50" spans="1:17" s="104" customFormat="1" ht="15.75" customHeight="1">
      <c r="A50" s="186"/>
      <c r="B50" s="36" t="s">
        <v>31</v>
      </c>
      <c r="C50" s="37" t="s">
        <v>66</v>
      </c>
      <c r="D50" s="14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1"/>
    </row>
    <row r="51" spans="1:17" s="104" customFormat="1" ht="15" customHeight="1">
      <c r="A51" s="186"/>
      <c r="B51" s="36" t="s">
        <v>33</v>
      </c>
      <c r="C51" s="105" t="s">
        <v>65</v>
      </c>
      <c r="D51" s="163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5"/>
    </row>
    <row r="52" spans="1:17" s="104" customFormat="1" ht="48" customHeight="1">
      <c r="A52" s="186"/>
      <c r="B52" s="110" t="s">
        <v>126</v>
      </c>
      <c r="C52" s="124"/>
      <c r="D52" s="156" t="s">
        <v>119</v>
      </c>
      <c r="E52" s="125">
        <f>SUM(E53:E55)</f>
        <v>56671.5</v>
      </c>
      <c r="F52" s="125">
        <f>SUM(F53:F55)</f>
        <v>0</v>
      </c>
      <c r="G52" s="125">
        <f>SUM(G53:G55)</f>
        <v>56671.5</v>
      </c>
      <c r="H52" s="125">
        <f aca="true" t="shared" si="6" ref="H52:Q52">SUM(H53)</f>
        <v>0</v>
      </c>
      <c r="I52" s="125">
        <f t="shared" si="6"/>
        <v>0</v>
      </c>
      <c r="J52" s="125">
        <f t="shared" si="6"/>
        <v>0</v>
      </c>
      <c r="K52" s="125">
        <f t="shared" si="6"/>
        <v>0</v>
      </c>
      <c r="L52" s="125">
        <f t="shared" si="6"/>
        <v>0</v>
      </c>
      <c r="M52" s="125">
        <f t="shared" si="6"/>
        <v>0</v>
      </c>
      <c r="N52" s="125">
        <f t="shared" si="6"/>
        <v>0</v>
      </c>
      <c r="O52" s="125">
        <f t="shared" si="6"/>
        <v>0</v>
      </c>
      <c r="P52" s="125">
        <f t="shared" si="6"/>
        <v>0</v>
      </c>
      <c r="Q52" s="125">
        <f t="shared" si="6"/>
        <v>0</v>
      </c>
    </row>
    <row r="53" spans="1:17" s="104" customFormat="1" ht="16.5" customHeight="1">
      <c r="A53" s="186"/>
      <c r="B53" s="113" t="s">
        <v>120</v>
      </c>
      <c r="C53" s="159"/>
      <c r="D53" s="159"/>
      <c r="E53" s="125">
        <f>SUM(F53:G53)</f>
        <v>0</v>
      </c>
      <c r="F53" s="125">
        <v>0</v>
      </c>
      <c r="G53" s="125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87">
        <v>0</v>
      </c>
      <c r="N53" s="187">
        <v>0</v>
      </c>
      <c r="O53" s="187">
        <v>0</v>
      </c>
      <c r="P53" s="187">
        <v>0</v>
      </c>
      <c r="Q53" s="187">
        <v>0</v>
      </c>
    </row>
    <row r="54" spans="1:17" s="104" customFormat="1" ht="16.5" customHeight="1">
      <c r="A54" s="186"/>
      <c r="B54" s="113">
        <v>2011</v>
      </c>
      <c r="C54" s="159"/>
      <c r="D54" s="159"/>
      <c r="E54" s="125">
        <f>SUM(F54:G54)</f>
        <v>45337.2</v>
      </c>
      <c r="F54" s="125">
        <v>0</v>
      </c>
      <c r="G54" s="125">
        <v>45337.2</v>
      </c>
      <c r="H54" s="220"/>
      <c r="I54" s="220"/>
      <c r="J54" s="220"/>
      <c r="K54" s="220"/>
      <c r="L54" s="220"/>
      <c r="M54" s="220"/>
      <c r="N54" s="220"/>
      <c r="O54" s="220"/>
      <c r="P54" s="220"/>
      <c r="Q54" s="220"/>
    </row>
    <row r="55" spans="1:17" s="104" customFormat="1" ht="16.5" customHeight="1">
      <c r="A55" s="186"/>
      <c r="B55" s="113">
        <v>2012</v>
      </c>
      <c r="C55" s="159"/>
      <c r="D55" s="159"/>
      <c r="E55" s="125">
        <f>SUM(F55:G55)</f>
        <v>11334.3</v>
      </c>
      <c r="F55" s="125">
        <v>0</v>
      </c>
      <c r="G55" s="125">
        <v>11334.3</v>
      </c>
      <c r="H55" s="221"/>
      <c r="I55" s="221"/>
      <c r="J55" s="221"/>
      <c r="K55" s="221"/>
      <c r="L55" s="221"/>
      <c r="M55" s="221"/>
      <c r="N55" s="221"/>
      <c r="O55" s="221"/>
      <c r="P55" s="221"/>
      <c r="Q55" s="221"/>
    </row>
    <row r="56" spans="1:17" s="68" customFormat="1" ht="10.5" customHeight="1">
      <c r="A56" s="119"/>
      <c r="B56" s="61"/>
      <c r="C56" s="122"/>
      <c r="D56" s="122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s="104" customFormat="1" ht="16.5" customHeight="1">
      <c r="A57" s="185" t="s">
        <v>96</v>
      </c>
      <c r="B57" s="112" t="s">
        <v>89</v>
      </c>
      <c r="C57" s="183" t="s">
        <v>92</v>
      </c>
      <c r="D57" s="171"/>
      <c r="E57" s="171"/>
      <c r="F57" s="171"/>
      <c r="G57" s="171"/>
      <c r="H57" s="120"/>
      <c r="I57" s="120"/>
      <c r="J57" s="120"/>
      <c r="K57" s="120"/>
      <c r="L57" s="120"/>
      <c r="M57" s="120"/>
      <c r="N57" s="120"/>
      <c r="O57" s="120"/>
      <c r="P57" s="120"/>
      <c r="Q57" s="121"/>
    </row>
    <row r="58" spans="1:17" s="104" customFormat="1" ht="16.5" customHeight="1">
      <c r="A58" s="186"/>
      <c r="B58" s="112" t="s">
        <v>90</v>
      </c>
      <c r="C58" s="183" t="s">
        <v>93</v>
      </c>
      <c r="D58" s="184"/>
      <c r="E58" s="184"/>
      <c r="F58" s="184"/>
      <c r="G58" s="184"/>
      <c r="H58" s="120"/>
      <c r="I58" s="120"/>
      <c r="J58" s="120"/>
      <c r="K58" s="120"/>
      <c r="L58" s="120"/>
      <c r="M58" s="120"/>
      <c r="N58" s="120"/>
      <c r="O58" s="120"/>
      <c r="P58" s="120"/>
      <c r="Q58" s="121"/>
    </row>
    <row r="59" spans="1:17" s="104" customFormat="1" ht="16.5" customHeight="1">
      <c r="A59" s="186"/>
      <c r="B59" s="112" t="s">
        <v>91</v>
      </c>
      <c r="C59" s="183" t="s">
        <v>94</v>
      </c>
      <c r="D59" s="173"/>
      <c r="E59" s="173"/>
      <c r="F59" s="173"/>
      <c r="G59" s="173"/>
      <c r="H59" s="173"/>
      <c r="I59" s="173"/>
      <c r="J59" s="120"/>
      <c r="K59" s="120"/>
      <c r="L59" s="120"/>
      <c r="M59" s="120"/>
      <c r="N59" s="120"/>
      <c r="O59" s="120"/>
      <c r="P59" s="120"/>
      <c r="Q59" s="121"/>
    </row>
    <row r="60" spans="1:17" s="104" customFormat="1" ht="25.5" customHeight="1">
      <c r="A60" s="186"/>
      <c r="B60" s="168" t="s">
        <v>127</v>
      </c>
      <c r="C60" s="124"/>
      <c r="D60" s="133" t="s">
        <v>101</v>
      </c>
      <c r="E60" s="125">
        <f>SUM(F60:G60)</f>
        <v>49645</v>
      </c>
      <c r="F60" s="125">
        <f>SUM(F61)</f>
        <v>4965</v>
      </c>
      <c r="G60" s="125">
        <f>SUM(G61)</f>
        <v>44680</v>
      </c>
      <c r="H60" s="98">
        <f>SUM(H61)</f>
        <v>49645</v>
      </c>
      <c r="I60" s="29">
        <f aca="true" t="shared" si="7" ref="I60:Q60">SUM(I61)</f>
        <v>4965</v>
      </c>
      <c r="J60" s="29">
        <f t="shared" si="7"/>
        <v>0</v>
      </c>
      <c r="K60" s="29">
        <f t="shared" si="7"/>
        <v>0</v>
      </c>
      <c r="L60" s="29">
        <f t="shared" si="7"/>
        <v>4965</v>
      </c>
      <c r="M60" s="97">
        <f t="shared" si="7"/>
        <v>44680</v>
      </c>
      <c r="N60" s="29">
        <f t="shared" si="7"/>
        <v>0</v>
      </c>
      <c r="O60" s="29">
        <f t="shared" si="7"/>
        <v>0</v>
      </c>
      <c r="P60" s="29">
        <f t="shared" si="7"/>
        <v>0</v>
      </c>
      <c r="Q60" s="97">
        <f t="shared" si="7"/>
        <v>44680</v>
      </c>
    </row>
    <row r="61" spans="1:17" s="104" customFormat="1" ht="25.5" customHeight="1">
      <c r="A61" s="186"/>
      <c r="B61" s="112" t="s">
        <v>95</v>
      </c>
      <c r="C61" s="124"/>
      <c r="D61" s="124"/>
      <c r="E61" s="125">
        <f>SUM(F61:G61)</f>
        <v>49645</v>
      </c>
      <c r="F61" s="125">
        <v>4965</v>
      </c>
      <c r="G61" s="125">
        <v>44680</v>
      </c>
      <c r="H61" s="93">
        <f>SUM(I61,M61)</f>
        <v>49645</v>
      </c>
      <c r="I61" s="93">
        <f>SUM(J61:L61)</f>
        <v>4965</v>
      </c>
      <c r="J61" s="125">
        <v>0</v>
      </c>
      <c r="K61" s="125">
        <v>0</v>
      </c>
      <c r="L61" s="125">
        <v>4965</v>
      </c>
      <c r="M61" s="125">
        <f>SUM(N61:Q61)</f>
        <v>44680</v>
      </c>
      <c r="N61" s="125">
        <v>0</v>
      </c>
      <c r="O61" s="125">
        <v>0</v>
      </c>
      <c r="P61" s="125">
        <v>0</v>
      </c>
      <c r="Q61" s="125">
        <v>44680</v>
      </c>
    </row>
    <row r="62" spans="1:17" s="68" customFormat="1" ht="7.5" customHeight="1">
      <c r="A62" s="119"/>
      <c r="B62" s="61"/>
      <c r="C62" s="122"/>
      <c r="D62" s="122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s="5" customFormat="1" ht="15">
      <c r="A63" s="207" t="s">
        <v>111</v>
      </c>
      <c r="B63" s="9" t="s">
        <v>29</v>
      </c>
      <c r="C63" s="24" t="s">
        <v>30</v>
      </c>
      <c r="D63" s="17"/>
      <c r="E63" s="19"/>
      <c r="F63" s="19"/>
      <c r="G63" s="19"/>
      <c r="H63" s="18"/>
      <c r="I63" s="19"/>
      <c r="J63" s="19"/>
      <c r="K63" s="19"/>
      <c r="L63" s="19"/>
      <c r="M63" s="19"/>
      <c r="N63" s="19"/>
      <c r="O63" s="19"/>
      <c r="P63" s="19"/>
      <c r="Q63" s="35"/>
    </row>
    <row r="64" spans="1:17" s="5" customFormat="1" ht="15">
      <c r="A64" s="208"/>
      <c r="B64" s="9" t="s">
        <v>31</v>
      </c>
      <c r="C64" s="24" t="s">
        <v>35</v>
      </c>
      <c r="D64" s="16"/>
      <c r="E64" s="21"/>
      <c r="F64" s="21"/>
      <c r="G64" s="21"/>
      <c r="H64" s="18"/>
      <c r="I64" s="21"/>
      <c r="J64" s="21"/>
      <c r="K64" s="21"/>
      <c r="L64" s="21"/>
      <c r="M64" s="21"/>
      <c r="N64" s="21"/>
      <c r="O64" s="21"/>
      <c r="P64" s="21"/>
      <c r="Q64" s="22"/>
    </row>
    <row r="65" spans="1:17" s="5" customFormat="1" ht="14.25" customHeight="1">
      <c r="A65" s="208"/>
      <c r="B65" s="9" t="s">
        <v>33</v>
      </c>
      <c r="C65" s="24" t="s">
        <v>37</v>
      </c>
      <c r="D65" s="16"/>
      <c r="E65" s="21"/>
      <c r="F65" s="21"/>
      <c r="G65" s="21"/>
      <c r="H65" s="18"/>
      <c r="I65" s="21"/>
      <c r="J65" s="21"/>
      <c r="K65" s="21"/>
      <c r="L65" s="21"/>
      <c r="M65" s="21"/>
      <c r="N65" s="21"/>
      <c r="O65" s="21"/>
      <c r="P65" s="21"/>
      <c r="Q65" s="22"/>
    </row>
    <row r="66" spans="1:18" s="5" customFormat="1" ht="24.75" customHeight="1">
      <c r="A66" s="208"/>
      <c r="B66" s="25" t="s">
        <v>128</v>
      </c>
      <c r="C66" s="7" t="s">
        <v>21</v>
      </c>
      <c r="D66" s="14" t="s">
        <v>22</v>
      </c>
      <c r="E66" s="29">
        <f>SUM(E67:E71)</f>
        <v>6854682.17</v>
      </c>
      <c r="F66" s="29">
        <f>SUM(F67:F71)</f>
        <v>1028202.3100000002</v>
      </c>
      <c r="G66" s="29">
        <f>SUM(G67:G71)</f>
        <v>5826479.859999999</v>
      </c>
      <c r="H66" s="30">
        <f aca="true" t="shared" si="8" ref="H66:Q66">SUM(H67)</f>
        <v>1333009.5699999998</v>
      </c>
      <c r="I66" s="29">
        <f t="shared" si="8"/>
        <v>199951.44000000003</v>
      </c>
      <c r="J66" s="29">
        <f t="shared" si="8"/>
        <v>0</v>
      </c>
      <c r="K66" s="29">
        <f t="shared" si="8"/>
        <v>0</v>
      </c>
      <c r="L66" s="29">
        <f t="shared" si="8"/>
        <v>199951.44000000003</v>
      </c>
      <c r="M66" s="29">
        <f t="shared" si="8"/>
        <v>1133058.13</v>
      </c>
      <c r="N66" s="29">
        <f t="shared" si="8"/>
        <v>0</v>
      </c>
      <c r="O66" s="29">
        <f t="shared" si="8"/>
        <v>0</v>
      </c>
      <c r="P66" s="29">
        <f t="shared" si="8"/>
        <v>0</v>
      </c>
      <c r="Q66" s="29">
        <f t="shared" si="8"/>
        <v>1133058.13</v>
      </c>
      <c r="R66" s="24"/>
    </row>
    <row r="67" spans="1:18" s="5" customFormat="1" ht="16.5" customHeight="1">
      <c r="A67" s="208"/>
      <c r="B67" s="8" t="s">
        <v>44</v>
      </c>
      <c r="C67" s="23"/>
      <c r="D67" s="23"/>
      <c r="E67" s="29">
        <f>SUM(F67:G67)</f>
        <v>1522643.8900000001</v>
      </c>
      <c r="F67" s="29">
        <v>228396.58</v>
      </c>
      <c r="G67" s="29">
        <v>1294247.31</v>
      </c>
      <c r="H67" s="197">
        <f>SUM(I67,M67)</f>
        <v>1333009.5699999998</v>
      </c>
      <c r="I67" s="197">
        <f>SUM(J67:L71)</f>
        <v>199951.44000000003</v>
      </c>
      <c r="J67" s="189">
        <v>0</v>
      </c>
      <c r="K67" s="197">
        <v>0</v>
      </c>
      <c r="L67" s="197">
        <f>200071.59-84.11-36.05+0.01</f>
        <v>199951.44000000003</v>
      </c>
      <c r="M67" s="197">
        <f>SUM(N67:Q71)</f>
        <v>1133058.13</v>
      </c>
      <c r="N67" s="197">
        <v>0</v>
      </c>
      <c r="O67" s="197">
        <v>0</v>
      </c>
      <c r="P67" s="197">
        <v>0</v>
      </c>
      <c r="Q67" s="197">
        <f>1133738.98-680.84-0.01</f>
        <v>1133058.13</v>
      </c>
      <c r="R67" s="24"/>
    </row>
    <row r="68" spans="1:18" s="5" customFormat="1" ht="16.5" customHeight="1">
      <c r="A68" s="208"/>
      <c r="B68" s="8">
        <v>2010</v>
      </c>
      <c r="C68" s="23"/>
      <c r="D68" s="23"/>
      <c r="E68" s="29">
        <f>SUM(F68:G68)</f>
        <v>1333009.5699999998</v>
      </c>
      <c r="F68" s="29">
        <f>200071.59-84.11-36.05+0.01</f>
        <v>199951.44000000003</v>
      </c>
      <c r="G68" s="29">
        <f>1133738.98-680.84-0.01</f>
        <v>1133058.13</v>
      </c>
      <c r="H68" s="200"/>
      <c r="I68" s="200"/>
      <c r="J68" s="199"/>
      <c r="K68" s="200"/>
      <c r="L68" s="200"/>
      <c r="M68" s="200"/>
      <c r="N68" s="200"/>
      <c r="O68" s="200"/>
      <c r="P68" s="200"/>
      <c r="Q68" s="200"/>
      <c r="R68" s="24"/>
    </row>
    <row r="69" spans="1:18" s="5" customFormat="1" ht="16.5" customHeight="1">
      <c r="A69" s="208"/>
      <c r="B69" s="8">
        <v>2011</v>
      </c>
      <c r="C69" s="23"/>
      <c r="D69" s="23"/>
      <c r="E69" s="29">
        <f>SUM(F69:G69)</f>
        <v>1333009.5699999998</v>
      </c>
      <c r="F69" s="29">
        <f>200071.59-84.11-36.05</f>
        <v>199951.43000000002</v>
      </c>
      <c r="G69" s="29">
        <f>1133738.98-680.84</f>
        <v>1133058.14</v>
      </c>
      <c r="H69" s="200"/>
      <c r="I69" s="200"/>
      <c r="J69" s="199"/>
      <c r="K69" s="200"/>
      <c r="L69" s="200"/>
      <c r="M69" s="200"/>
      <c r="N69" s="200"/>
      <c r="O69" s="200"/>
      <c r="P69" s="200"/>
      <c r="Q69" s="200"/>
      <c r="R69" s="24"/>
    </row>
    <row r="70" spans="1:18" s="5" customFormat="1" ht="16.5" customHeight="1">
      <c r="A70" s="208"/>
      <c r="B70" s="8">
        <v>2012</v>
      </c>
      <c r="C70" s="23"/>
      <c r="D70" s="23"/>
      <c r="E70" s="29">
        <f>SUM(F70:G70)</f>
        <v>1333009.5699999998</v>
      </c>
      <c r="F70" s="29">
        <f>200071.59-84.11-36.05</f>
        <v>199951.43000000002</v>
      </c>
      <c r="G70" s="29">
        <f>1133738.98-680.84</f>
        <v>1133058.14</v>
      </c>
      <c r="H70" s="200"/>
      <c r="I70" s="200"/>
      <c r="J70" s="199"/>
      <c r="K70" s="200"/>
      <c r="L70" s="200"/>
      <c r="M70" s="200"/>
      <c r="N70" s="200"/>
      <c r="O70" s="200"/>
      <c r="P70" s="200"/>
      <c r="Q70" s="200"/>
      <c r="R70" s="24"/>
    </row>
    <row r="71" spans="1:18" s="5" customFormat="1" ht="15" customHeight="1">
      <c r="A71" s="208"/>
      <c r="B71" s="8">
        <v>2013</v>
      </c>
      <c r="C71" s="28"/>
      <c r="D71" s="28"/>
      <c r="E71" s="29">
        <f>SUM(F71:G71)</f>
        <v>1333009.5699999998</v>
      </c>
      <c r="F71" s="29">
        <f>200071.59-84.11-36.05</f>
        <v>199951.43000000002</v>
      </c>
      <c r="G71" s="29">
        <f>1133738.98-680.84</f>
        <v>1133058.14</v>
      </c>
      <c r="H71" s="198"/>
      <c r="I71" s="198"/>
      <c r="J71" s="190"/>
      <c r="K71" s="198"/>
      <c r="L71" s="198"/>
      <c r="M71" s="198"/>
      <c r="N71" s="198"/>
      <c r="O71" s="198"/>
      <c r="P71" s="198"/>
      <c r="Q71" s="198"/>
      <c r="R71" s="24"/>
    </row>
    <row r="72" spans="1:18" s="68" customFormat="1" ht="6.75" customHeight="1">
      <c r="A72" s="64"/>
      <c r="B72" s="65"/>
      <c r="C72" s="66"/>
      <c r="D72" s="66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75"/>
    </row>
    <row r="73" spans="1:18" s="5" customFormat="1" ht="15.75" customHeight="1">
      <c r="A73" s="195" t="s">
        <v>118</v>
      </c>
      <c r="B73" s="9" t="s">
        <v>29</v>
      </c>
      <c r="C73" s="24" t="s">
        <v>30</v>
      </c>
      <c r="D73" s="17"/>
      <c r="E73" s="19"/>
      <c r="F73" s="19"/>
      <c r="G73" s="19"/>
      <c r="H73" s="18"/>
      <c r="I73" s="19"/>
      <c r="J73" s="19"/>
      <c r="K73" s="19"/>
      <c r="L73" s="19"/>
      <c r="M73" s="19"/>
      <c r="N73" s="19"/>
      <c r="O73" s="19"/>
      <c r="P73" s="19"/>
      <c r="Q73" s="35"/>
      <c r="R73" s="24"/>
    </row>
    <row r="74" spans="1:18" s="5" customFormat="1" ht="16.5" customHeight="1">
      <c r="A74" s="196"/>
      <c r="B74" s="9" t="s">
        <v>31</v>
      </c>
      <c r="C74" s="24" t="s">
        <v>32</v>
      </c>
      <c r="D74" s="16"/>
      <c r="E74" s="21"/>
      <c r="F74" s="21"/>
      <c r="G74" s="21"/>
      <c r="H74" s="18"/>
      <c r="I74" s="21"/>
      <c r="J74" s="21"/>
      <c r="K74" s="21"/>
      <c r="L74" s="21"/>
      <c r="M74" s="21"/>
      <c r="N74" s="21"/>
      <c r="O74" s="21"/>
      <c r="P74" s="21"/>
      <c r="Q74" s="22"/>
      <c r="R74" s="24"/>
    </row>
    <row r="75" spans="1:18" s="5" customFormat="1" ht="15" customHeight="1">
      <c r="A75" s="196"/>
      <c r="B75" s="14" t="s">
        <v>36</v>
      </c>
      <c r="C75" s="24" t="s">
        <v>34</v>
      </c>
      <c r="D75" s="16"/>
      <c r="E75" s="21"/>
      <c r="F75" s="21"/>
      <c r="G75" s="21"/>
      <c r="H75" s="18"/>
      <c r="I75" s="21"/>
      <c r="J75" s="21"/>
      <c r="K75" s="21"/>
      <c r="L75" s="21"/>
      <c r="M75" s="21"/>
      <c r="N75" s="21"/>
      <c r="O75" s="21"/>
      <c r="P75" s="21"/>
      <c r="Q75" s="22"/>
      <c r="R75" s="24"/>
    </row>
    <row r="76" spans="1:18" s="5" customFormat="1" ht="24" customHeight="1">
      <c r="A76" s="196"/>
      <c r="B76" s="25" t="s">
        <v>129</v>
      </c>
      <c r="C76" s="7" t="s">
        <v>21</v>
      </c>
      <c r="D76" s="14"/>
      <c r="E76" s="29">
        <f>SUM(E77:E84)</f>
        <v>465750</v>
      </c>
      <c r="F76" s="29">
        <f>SUM(F77:F84)</f>
        <v>69862.5</v>
      </c>
      <c r="G76" s="29">
        <f>SUM(G77:G84)</f>
        <v>395887.5</v>
      </c>
      <c r="H76" s="29">
        <f aca="true" t="shared" si="9" ref="H76:P76">SUM(H77)</f>
        <v>178474.1</v>
      </c>
      <c r="I76" s="29">
        <f t="shared" si="9"/>
        <v>26694.32</v>
      </c>
      <c r="J76" s="29">
        <f t="shared" si="9"/>
        <v>0</v>
      </c>
      <c r="K76" s="29">
        <f t="shared" si="9"/>
        <v>0</v>
      </c>
      <c r="L76" s="29">
        <f t="shared" si="9"/>
        <v>26694.32</v>
      </c>
      <c r="M76" s="29">
        <f>SUM(M77)</f>
        <v>151779.78</v>
      </c>
      <c r="N76" s="29">
        <f t="shared" si="9"/>
        <v>0</v>
      </c>
      <c r="O76" s="29">
        <f t="shared" si="9"/>
        <v>0</v>
      </c>
      <c r="P76" s="29">
        <f t="shared" si="9"/>
        <v>0</v>
      </c>
      <c r="Q76" s="29">
        <f>SUM(Q77)</f>
        <v>151779.78</v>
      </c>
      <c r="R76" s="24"/>
    </row>
    <row r="77" spans="1:18" s="5" customFormat="1" ht="15.75" customHeight="1">
      <c r="A77" s="196"/>
      <c r="B77" s="8" t="s">
        <v>44</v>
      </c>
      <c r="C77" s="23"/>
      <c r="D77" s="215" t="s">
        <v>75</v>
      </c>
      <c r="E77" s="29">
        <f>SUM(F77:G77)</f>
        <v>39045.39</v>
      </c>
      <c r="F77" s="29">
        <v>0</v>
      </c>
      <c r="G77" s="29">
        <f>39557.34-511.95</f>
        <v>39045.39</v>
      </c>
      <c r="H77" s="197">
        <f>SUM(I77,M77)</f>
        <v>178474.1</v>
      </c>
      <c r="I77" s="197">
        <f>SUM(J77:L84)</f>
        <v>26694.32</v>
      </c>
      <c r="J77" s="189">
        <v>0</v>
      </c>
      <c r="K77" s="197">
        <v>0</v>
      </c>
      <c r="L77" s="197">
        <v>26694.32</v>
      </c>
      <c r="M77" s="197">
        <f>SUM(N77:Q84)</f>
        <v>151779.78</v>
      </c>
      <c r="N77" s="197">
        <v>0</v>
      </c>
      <c r="O77" s="197">
        <v>0</v>
      </c>
      <c r="P77" s="197">
        <v>0</v>
      </c>
      <c r="Q77" s="197">
        <f>151267.83+511.95</f>
        <v>151779.78</v>
      </c>
      <c r="R77" s="24"/>
    </row>
    <row r="78" spans="1:18" s="68" customFormat="1" ht="12" customHeight="1">
      <c r="A78" s="196"/>
      <c r="B78" s="53">
        <v>2010</v>
      </c>
      <c r="C78" s="26"/>
      <c r="D78" s="216"/>
      <c r="E78" s="29">
        <f aca="true" t="shared" si="10" ref="E78:E84">SUM(F78:G78)</f>
        <v>151779.78</v>
      </c>
      <c r="F78" s="29">
        <v>0</v>
      </c>
      <c r="G78" s="29">
        <f>151267.83+511.95</f>
        <v>151779.78</v>
      </c>
      <c r="H78" s="200"/>
      <c r="I78" s="200"/>
      <c r="J78" s="199"/>
      <c r="K78" s="200"/>
      <c r="L78" s="200"/>
      <c r="M78" s="200"/>
      <c r="N78" s="200"/>
      <c r="O78" s="200"/>
      <c r="P78" s="200"/>
      <c r="Q78" s="200"/>
      <c r="R78" s="75"/>
    </row>
    <row r="79" spans="1:17" s="5" customFormat="1" ht="15">
      <c r="A79" s="196"/>
      <c r="B79" s="53">
        <v>2011</v>
      </c>
      <c r="C79" s="26"/>
      <c r="D79" s="216"/>
      <c r="E79" s="29">
        <f t="shared" si="10"/>
        <v>163345.06</v>
      </c>
      <c r="F79" s="29">
        <v>0</v>
      </c>
      <c r="G79" s="29">
        <v>163345.06</v>
      </c>
      <c r="H79" s="200"/>
      <c r="I79" s="200"/>
      <c r="J79" s="199"/>
      <c r="K79" s="200"/>
      <c r="L79" s="200"/>
      <c r="M79" s="200"/>
      <c r="N79" s="200"/>
      <c r="O79" s="200"/>
      <c r="P79" s="200"/>
      <c r="Q79" s="200"/>
    </row>
    <row r="80" spans="1:17" s="5" customFormat="1" ht="15">
      <c r="A80" s="196"/>
      <c r="B80" s="58">
        <v>2012</v>
      </c>
      <c r="C80" s="59"/>
      <c r="D80" s="217"/>
      <c r="E80" s="29">
        <f t="shared" si="10"/>
        <v>41717.27</v>
      </c>
      <c r="F80" s="29">
        <v>0</v>
      </c>
      <c r="G80" s="29">
        <v>41717.27</v>
      </c>
      <c r="H80" s="200"/>
      <c r="I80" s="200"/>
      <c r="J80" s="199"/>
      <c r="K80" s="200"/>
      <c r="L80" s="200"/>
      <c r="M80" s="200"/>
      <c r="N80" s="200"/>
      <c r="O80" s="200"/>
      <c r="P80" s="200"/>
      <c r="Q80" s="200"/>
    </row>
    <row r="81" spans="1:17" s="5" customFormat="1" ht="14.25" customHeight="1">
      <c r="A81" s="196"/>
      <c r="B81" s="8" t="s">
        <v>44</v>
      </c>
      <c r="C81" s="23"/>
      <c r="D81" s="215" t="s">
        <v>76</v>
      </c>
      <c r="E81" s="29">
        <f>SUM(F81:G81)</f>
        <v>6980.71</v>
      </c>
      <c r="F81" s="29">
        <v>6980.71</v>
      </c>
      <c r="G81" s="29">
        <v>0</v>
      </c>
      <c r="H81" s="200"/>
      <c r="I81" s="200"/>
      <c r="J81" s="199"/>
      <c r="K81" s="200"/>
      <c r="L81" s="200"/>
      <c r="M81" s="200"/>
      <c r="N81" s="200"/>
      <c r="O81" s="200"/>
      <c r="P81" s="200"/>
      <c r="Q81" s="200"/>
    </row>
    <row r="82" spans="1:18" s="5" customFormat="1" ht="14.25" customHeight="1">
      <c r="A82" s="196"/>
      <c r="B82" s="53">
        <v>2010</v>
      </c>
      <c r="C82" s="26"/>
      <c r="D82" s="216"/>
      <c r="E82" s="29">
        <f t="shared" si="10"/>
        <v>26694.32</v>
      </c>
      <c r="F82" s="29">
        <v>26694.32</v>
      </c>
      <c r="G82" s="29">
        <v>0</v>
      </c>
      <c r="H82" s="200"/>
      <c r="I82" s="200"/>
      <c r="J82" s="199"/>
      <c r="K82" s="200"/>
      <c r="L82" s="200"/>
      <c r="M82" s="200"/>
      <c r="N82" s="200"/>
      <c r="O82" s="200"/>
      <c r="P82" s="200"/>
      <c r="Q82" s="200"/>
      <c r="R82" s="24"/>
    </row>
    <row r="83" spans="1:18" s="5" customFormat="1" ht="15" customHeight="1">
      <c r="A83" s="196"/>
      <c r="B83" s="53">
        <v>2011</v>
      </c>
      <c r="C83" s="26"/>
      <c r="D83" s="216"/>
      <c r="E83" s="29">
        <f t="shared" si="10"/>
        <v>28825.6</v>
      </c>
      <c r="F83" s="29">
        <v>28825.6</v>
      </c>
      <c r="G83" s="29">
        <v>0</v>
      </c>
      <c r="H83" s="200"/>
      <c r="I83" s="200"/>
      <c r="J83" s="199"/>
      <c r="K83" s="200"/>
      <c r="L83" s="200"/>
      <c r="M83" s="200"/>
      <c r="N83" s="200"/>
      <c r="O83" s="200"/>
      <c r="P83" s="200"/>
      <c r="Q83" s="200"/>
      <c r="R83" s="24"/>
    </row>
    <row r="84" spans="1:18" s="5" customFormat="1" ht="15.75" customHeight="1">
      <c r="A84" s="196"/>
      <c r="B84" s="58">
        <v>2012</v>
      </c>
      <c r="C84" s="28"/>
      <c r="D84" s="217"/>
      <c r="E84" s="29">
        <f t="shared" si="10"/>
        <v>7361.87</v>
      </c>
      <c r="F84" s="29">
        <v>7361.87</v>
      </c>
      <c r="G84" s="29">
        <v>0</v>
      </c>
      <c r="H84" s="198"/>
      <c r="I84" s="198"/>
      <c r="J84" s="190"/>
      <c r="K84" s="198"/>
      <c r="L84" s="198"/>
      <c r="M84" s="198"/>
      <c r="N84" s="198"/>
      <c r="O84" s="198"/>
      <c r="P84" s="198"/>
      <c r="Q84" s="198"/>
      <c r="R84" s="24"/>
    </row>
    <row r="85" spans="1:18" s="68" customFormat="1" ht="6.75" customHeight="1">
      <c r="A85" s="91"/>
      <c r="B85" s="82"/>
      <c r="C85" s="66"/>
      <c r="D85" s="90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75"/>
    </row>
    <row r="86" spans="1:18" s="5" customFormat="1" ht="15.75" customHeight="1">
      <c r="A86" s="207" t="s">
        <v>121</v>
      </c>
      <c r="B86" s="57" t="s">
        <v>29</v>
      </c>
      <c r="C86" s="24" t="s">
        <v>30</v>
      </c>
      <c r="D86" s="17"/>
      <c r="E86" s="19"/>
      <c r="F86" s="19"/>
      <c r="G86" s="19"/>
      <c r="H86" s="18"/>
      <c r="I86" s="19"/>
      <c r="J86" s="19"/>
      <c r="K86" s="19"/>
      <c r="L86" s="19"/>
      <c r="M86" s="19"/>
      <c r="N86" s="19"/>
      <c r="O86" s="19"/>
      <c r="P86" s="19"/>
      <c r="Q86" s="35"/>
      <c r="R86" s="24"/>
    </row>
    <row r="87" spans="1:18" s="68" customFormat="1" ht="15" customHeight="1">
      <c r="A87" s="204"/>
      <c r="B87" s="9" t="s">
        <v>31</v>
      </c>
      <c r="C87" s="24" t="s">
        <v>32</v>
      </c>
      <c r="D87" s="16"/>
      <c r="E87" s="21"/>
      <c r="F87" s="21"/>
      <c r="G87" s="21"/>
      <c r="H87" s="18"/>
      <c r="I87" s="21"/>
      <c r="J87" s="21"/>
      <c r="K87" s="21"/>
      <c r="L87" s="21"/>
      <c r="M87" s="21"/>
      <c r="N87" s="21"/>
      <c r="O87" s="21"/>
      <c r="P87" s="21"/>
      <c r="Q87" s="22"/>
      <c r="R87" s="75"/>
    </row>
    <row r="88" spans="1:17" s="3" customFormat="1" ht="15.75" customHeight="1">
      <c r="A88" s="204"/>
      <c r="B88" s="14" t="s">
        <v>36</v>
      </c>
      <c r="C88" s="24" t="s">
        <v>34</v>
      </c>
      <c r="D88" s="16"/>
      <c r="E88" s="21"/>
      <c r="F88" s="21"/>
      <c r="G88" s="21"/>
      <c r="H88" s="18"/>
      <c r="I88" s="21"/>
      <c r="J88" s="21"/>
      <c r="K88" s="21"/>
      <c r="L88" s="21"/>
      <c r="M88" s="21"/>
      <c r="N88" s="21"/>
      <c r="O88" s="21"/>
      <c r="P88" s="21"/>
      <c r="Q88" s="22"/>
    </row>
    <row r="89" spans="1:17" s="16" customFormat="1" ht="24.75" customHeight="1">
      <c r="A89" s="204"/>
      <c r="B89" s="25" t="s">
        <v>130</v>
      </c>
      <c r="C89" s="7" t="s">
        <v>21</v>
      </c>
      <c r="D89" s="14"/>
      <c r="E89" s="29">
        <f>SUM(E90:E93)</f>
        <v>829350</v>
      </c>
      <c r="F89" s="29">
        <f>SUM(F90:F93)</f>
        <v>124402.5</v>
      </c>
      <c r="G89" s="29">
        <f>SUM(G90:G93)</f>
        <v>704947.5</v>
      </c>
      <c r="H89" s="29">
        <f>SUM(H90)</f>
        <v>755150</v>
      </c>
      <c r="I89" s="29">
        <f aca="true" t="shared" si="11" ref="I89:Q89">SUM(I90)</f>
        <v>113272.5</v>
      </c>
      <c r="J89" s="29">
        <f t="shared" si="11"/>
        <v>0</v>
      </c>
      <c r="K89" s="29">
        <f t="shared" si="11"/>
        <v>0</v>
      </c>
      <c r="L89" s="29">
        <f t="shared" si="11"/>
        <v>113272.5</v>
      </c>
      <c r="M89" s="29">
        <f t="shared" si="11"/>
        <v>641877.5</v>
      </c>
      <c r="N89" s="29">
        <f t="shared" si="11"/>
        <v>0</v>
      </c>
      <c r="O89" s="29">
        <f t="shared" si="11"/>
        <v>0</v>
      </c>
      <c r="P89" s="29">
        <f t="shared" si="11"/>
        <v>0</v>
      </c>
      <c r="Q89" s="29">
        <f t="shared" si="11"/>
        <v>641877.5</v>
      </c>
    </row>
    <row r="90" spans="1:17" s="16" customFormat="1" ht="15">
      <c r="A90" s="204"/>
      <c r="B90" s="53" t="s">
        <v>78</v>
      </c>
      <c r="C90" s="26"/>
      <c r="D90" s="216" t="s">
        <v>75</v>
      </c>
      <c r="E90" s="29">
        <f>SUM(F90:G90)</f>
        <v>641877.5</v>
      </c>
      <c r="F90" s="29">
        <f>0</f>
        <v>0</v>
      </c>
      <c r="G90" s="29">
        <f>684972.5-43095</f>
        <v>641877.5</v>
      </c>
      <c r="H90" s="197">
        <f>SUM(I90,M90)</f>
        <v>755150</v>
      </c>
      <c r="I90" s="197">
        <f>SUM(J90:L93)</f>
        <v>113272.5</v>
      </c>
      <c r="J90" s="189">
        <v>0</v>
      </c>
      <c r="K90" s="197">
        <v>0</v>
      </c>
      <c r="L90" s="197">
        <f>120877.5-7605</f>
        <v>113272.5</v>
      </c>
      <c r="M90" s="197">
        <f>SUM(N90:Q93)</f>
        <v>641877.5</v>
      </c>
      <c r="N90" s="197">
        <v>0</v>
      </c>
      <c r="O90" s="197">
        <v>0</v>
      </c>
      <c r="P90" s="197">
        <v>0</v>
      </c>
      <c r="Q90" s="197">
        <f>684972.5-43095</f>
        <v>641877.5</v>
      </c>
    </row>
    <row r="91" spans="1:17" s="16" customFormat="1" ht="15">
      <c r="A91" s="204"/>
      <c r="B91" s="58">
        <v>2011</v>
      </c>
      <c r="C91" s="59"/>
      <c r="D91" s="217"/>
      <c r="E91" s="29">
        <f>SUM(F91:G91)</f>
        <v>63070</v>
      </c>
      <c r="F91" s="29">
        <f>0</f>
        <v>0</v>
      </c>
      <c r="G91" s="29">
        <f>19975+43095</f>
        <v>63070</v>
      </c>
      <c r="H91" s="200"/>
      <c r="I91" s="200"/>
      <c r="J91" s="199"/>
      <c r="K91" s="200"/>
      <c r="L91" s="200"/>
      <c r="M91" s="200"/>
      <c r="N91" s="200"/>
      <c r="O91" s="200"/>
      <c r="P91" s="200"/>
      <c r="Q91" s="200"/>
    </row>
    <row r="92" spans="1:17" s="16" customFormat="1" ht="15.75" customHeight="1">
      <c r="A92" s="204"/>
      <c r="B92" s="53">
        <v>2010</v>
      </c>
      <c r="C92" s="26"/>
      <c r="D92" s="215" t="s">
        <v>76</v>
      </c>
      <c r="E92" s="29">
        <f>SUM(F92:G92)</f>
        <v>113272.5</v>
      </c>
      <c r="F92" s="29">
        <f>120877.5-7605</f>
        <v>113272.5</v>
      </c>
      <c r="G92" s="29">
        <v>0</v>
      </c>
      <c r="H92" s="200"/>
      <c r="I92" s="200"/>
      <c r="J92" s="199"/>
      <c r="K92" s="200"/>
      <c r="L92" s="200"/>
      <c r="M92" s="200"/>
      <c r="N92" s="200"/>
      <c r="O92" s="200"/>
      <c r="P92" s="200"/>
      <c r="Q92" s="200"/>
    </row>
    <row r="93" spans="1:17" s="16" customFormat="1" ht="17.25" customHeight="1">
      <c r="A93" s="204"/>
      <c r="B93" s="58">
        <v>2011</v>
      </c>
      <c r="C93" s="28"/>
      <c r="D93" s="217"/>
      <c r="E93" s="29">
        <f>SUM(F93:G93)</f>
        <v>11130</v>
      </c>
      <c r="F93" s="29">
        <f>3525+7605</f>
        <v>11130</v>
      </c>
      <c r="G93" s="29">
        <v>0</v>
      </c>
      <c r="H93" s="198"/>
      <c r="I93" s="198"/>
      <c r="J93" s="190"/>
      <c r="K93" s="198"/>
      <c r="L93" s="198"/>
      <c r="M93" s="198"/>
      <c r="N93" s="198"/>
      <c r="O93" s="198"/>
      <c r="P93" s="198"/>
      <c r="Q93" s="198"/>
    </row>
    <row r="94" spans="1:17" s="80" customFormat="1" ht="6.75" customHeight="1" thickBot="1">
      <c r="A94" s="69"/>
      <c r="B94" s="70"/>
      <c r="C94" s="71"/>
      <c r="D94" s="72"/>
      <c r="E94" s="73"/>
      <c r="F94" s="73"/>
      <c r="G94" s="73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1:17" s="80" customFormat="1" ht="21.75" customHeight="1" thickTop="1">
      <c r="A95" s="41">
        <v>2</v>
      </c>
      <c r="B95" s="42" t="s">
        <v>28</v>
      </c>
      <c r="C95" s="178" t="s">
        <v>19</v>
      </c>
      <c r="D95" s="178"/>
      <c r="E95" s="43">
        <f aca="true" t="shared" si="12" ref="E95:Q95">SUM(E106,E127,E147,E114,E140,E133,E121,E99)</f>
        <v>166860405.94</v>
      </c>
      <c r="F95" s="43">
        <f t="shared" si="12"/>
        <v>103180580.15</v>
      </c>
      <c r="G95" s="43">
        <f t="shared" si="12"/>
        <v>63679825.79</v>
      </c>
      <c r="H95" s="43">
        <f t="shared" si="12"/>
        <v>38977749.03</v>
      </c>
      <c r="I95" s="43">
        <f t="shared" si="12"/>
        <v>21842592.549999997</v>
      </c>
      <c r="J95" s="43">
        <f t="shared" si="12"/>
        <v>0</v>
      </c>
      <c r="K95" s="43">
        <f t="shared" si="12"/>
        <v>0</v>
      </c>
      <c r="L95" s="43">
        <f t="shared" si="12"/>
        <v>21842592.549999997</v>
      </c>
      <c r="M95" s="43">
        <f t="shared" si="12"/>
        <v>17135156.48</v>
      </c>
      <c r="N95" s="43">
        <f t="shared" si="12"/>
        <v>0</v>
      </c>
      <c r="O95" s="43">
        <f t="shared" si="12"/>
        <v>0</v>
      </c>
      <c r="P95" s="43">
        <f t="shared" si="12"/>
        <v>0</v>
      </c>
      <c r="Q95" s="43">
        <f t="shared" si="12"/>
        <v>17135156.48</v>
      </c>
    </row>
    <row r="96" spans="1:17" s="104" customFormat="1" ht="16.5" customHeight="1">
      <c r="A96" s="223" t="s">
        <v>39</v>
      </c>
      <c r="B96" s="36" t="s">
        <v>29</v>
      </c>
      <c r="C96" s="99" t="s">
        <v>40</v>
      </c>
      <c r="D96" s="134"/>
      <c r="E96" s="146"/>
      <c r="F96" s="146"/>
      <c r="G96" s="146"/>
      <c r="H96" s="126"/>
      <c r="I96" s="126"/>
      <c r="J96" s="126"/>
      <c r="K96" s="126"/>
      <c r="L96" s="126"/>
      <c r="M96" s="126"/>
      <c r="N96" s="126"/>
      <c r="O96" s="126"/>
      <c r="P96" s="126"/>
      <c r="Q96" s="127"/>
    </row>
    <row r="97" spans="1:17" s="104" customFormat="1" ht="16.5" customHeight="1">
      <c r="A97" s="224"/>
      <c r="B97" s="36" t="s">
        <v>31</v>
      </c>
      <c r="C97" s="105" t="s">
        <v>41</v>
      </c>
      <c r="D97" s="134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7"/>
    </row>
    <row r="98" spans="1:17" s="104" customFormat="1" ht="16.5" customHeight="1">
      <c r="A98" s="224"/>
      <c r="B98" s="36" t="s">
        <v>33</v>
      </c>
      <c r="C98" s="105" t="s">
        <v>50</v>
      </c>
      <c r="D98" s="134"/>
      <c r="E98" s="147"/>
      <c r="F98" s="147"/>
      <c r="G98" s="147"/>
      <c r="H98" s="126"/>
      <c r="I98" s="126"/>
      <c r="J98" s="126"/>
      <c r="K98" s="126"/>
      <c r="L98" s="126"/>
      <c r="M98" s="126"/>
      <c r="N98" s="126"/>
      <c r="O98" s="126"/>
      <c r="P98" s="126"/>
      <c r="Q98" s="127"/>
    </row>
    <row r="99" spans="1:17" s="104" customFormat="1" ht="24.75" customHeight="1">
      <c r="A99" s="224"/>
      <c r="B99" s="110" t="s">
        <v>114</v>
      </c>
      <c r="C99" s="149" t="s">
        <v>49</v>
      </c>
      <c r="D99" s="151" t="s">
        <v>51</v>
      </c>
      <c r="E99" s="97">
        <f>SUM(E100:E101)</f>
        <v>9300910</v>
      </c>
      <c r="F99" s="97">
        <f>SUM(F100:F101)</f>
        <v>3212910</v>
      </c>
      <c r="G99" s="97">
        <f>SUM(G100:G101)</f>
        <v>6088000</v>
      </c>
      <c r="H99" s="97">
        <f aca="true" t="shared" si="13" ref="H99:Q99">SUM(H100)</f>
        <v>18910</v>
      </c>
      <c r="I99" s="97">
        <f t="shared" si="13"/>
        <v>18910</v>
      </c>
      <c r="J99" s="97">
        <f t="shared" si="13"/>
        <v>0</v>
      </c>
      <c r="K99" s="97">
        <f t="shared" si="13"/>
        <v>0</v>
      </c>
      <c r="L99" s="97">
        <f t="shared" si="13"/>
        <v>18910</v>
      </c>
      <c r="M99" s="97">
        <f t="shared" si="13"/>
        <v>0</v>
      </c>
      <c r="N99" s="97">
        <f t="shared" si="13"/>
        <v>0</v>
      </c>
      <c r="O99" s="97">
        <f t="shared" si="13"/>
        <v>0</v>
      </c>
      <c r="P99" s="97">
        <f t="shared" si="13"/>
        <v>0</v>
      </c>
      <c r="Q99" s="97">
        <f t="shared" si="13"/>
        <v>0</v>
      </c>
    </row>
    <row r="100" spans="1:17" s="104" customFormat="1" ht="20.25" customHeight="1">
      <c r="A100" s="224"/>
      <c r="B100" s="148" t="s">
        <v>113</v>
      </c>
      <c r="C100" s="117"/>
      <c r="D100" s="117"/>
      <c r="E100" s="150">
        <f>SUM(F100:G100)</f>
        <v>18910</v>
      </c>
      <c r="F100" s="97">
        <v>18910</v>
      </c>
      <c r="G100" s="97">
        <v>0</v>
      </c>
      <c r="H100" s="189">
        <f>SUM(I100,M100)</f>
        <v>18910</v>
      </c>
      <c r="I100" s="189">
        <f>SUM(J100:L100)</f>
        <v>18910</v>
      </c>
      <c r="J100" s="189">
        <v>0</v>
      </c>
      <c r="K100" s="189">
        <v>0</v>
      </c>
      <c r="L100" s="189">
        <v>18910</v>
      </c>
      <c r="M100" s="189">
        <f>SUM(N100:Q100)</f>
        <v>0</v>
      </c>
      <c r="N100" s="189">
        <v>0</v>
      </c>
      <c r="O100" s="189">
        <v>0</v>
      </c>
      <c r="P100" s="189">
        <v>0</v>
      </c>
      <c r="Q100" s="189">
        <v>0</v>
      </c>
    </row>
    <row r="101" spans="1:17" s="104" customFormat="1" ht="15.75" customHeight="1">
      <c r="A101" s="145"/>
      <c r="B101" s="148">
        <v>2011</v>
      </c>
      <c r="C101" s="115"/>
      <c r="D101" s="115"/>
      <c r="E101" s="150">
        <f>SUM(F101:G101)</f>
        <v>9282000</v>
      </c>
      <c r="F101" s="97">
        <v>3194000</v>
      </c>
      <c r="G101" s="97">
        <v>6088000</v>
      </c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</row>
    <row r="102" spans="1:17" s="68" customFormat="1" ht="7.5" customHeight="1">
      <c r="A102" s="83"/>
      <c r="B102" s="77"/>
      <c r="C102" s="78"/>
      <c r="D102" s="78"/>
      <c r="E102" s="144"/>
      <c r="F102" s="144"/>
      <c r="G102" s="144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1:17" s="68" customFormat="1" ht="15" customHeight="1">
      <c r="A103" s="195" t="s">
        <v>48</v>
      </c>
      <c r="B103" s="36" t="s">
        <v>29</v>
      </c>
      <c r="C103" s="99" t="s">
        <v>40</v>
      </c>
      <c r="D103" s="100"/>
      <c r="E103" s="101"/>
      <c r="F103" s="101"/>
      <c r="G103" s="101"/>
      <c r="H103" s="102"/>
      <c r="I103" s="101"/>
      <c r="J103" s="101"/>
      <c r="K103" s="101"/>
      <c r="L103" s="101"/>
      <c r="M103" s="101"/>
      <c r="N103" s="101"/>
      <c r="O103" s="101"/>
      <c r="P103" s="101"/>
      <c r="Q103" s="103"/>
    </row>
    <row r="104" spans="1:17" s="5" customFormat="1" ht="15">
      <c r="A104" s="196"/>
      <c r="B104" s="36" t="s">
        <v>31</v>
      </c>
      <c r="C104" s="105" t="s">
        <v>41</v>
      </c>
      <c r="D104" s="106"/>
      <c r="E104" s="107"/>
      <c r="F104" s="107"/>
      <c r="G104" s="107"/>
      <c r="H104" s="108"/>
      <c r="I104" s="107"/>
      <c r="J104" s="107"/>
      <c r="K104" s="107"/>
      <c r="L104" s="107"/>
      <c r="M104" s="107"/>
      <c r="N104" s="107"/>
      <c r="O104" s="107"/>
      <c r="P104" s="107"/>
      <c r="Q104" s="109"/>
    </row>
    <row r="105" spans="1:17" s="5" customFormat="1" ht="15">
      <c r="A105" s="196"/>
      <c r="B105" s="36" t="s">
        <v>33</v>
      </c>
      <c r="C105" s="105" t="s">
        <v>42</v>
      </c>
      <c r="D105" s="106"/>
      <c r="E105" s="107"/>
      <c r="F105" s="107"/>
      <c r="G105" s="107"/>
      <c r="H105" s="108"/>
      <c r="I105" s="107"/>
      <c r="J105" s="107"/>
      <c r="K105" s="107"/>
      <c r="L105" s="107"/>
      <c r="M105" s="107"/>
      <c r="N105" s="107"/>
      <c r="O105" s="107"/>
      <c r="P105" s="107"/>
      <c r="Q105" s="109"/>
    </row>
    <row r="106" spans="1:17" s="5" customFormat="1" ht="45">
      <c r="A106" s="196"/>
      <c r="B106" s="110" t="s">
        <v>43</v>
      </c>
      <c r="C106" s="111" t="s">
        <v>49</v>
      </c>
      <c r="D106" s="112" t="s">
        <v>45</v>
      </c>
      <c r="E106" s="97">
        <f>SUM(E107:E109)</f>
        <v>37169724.92</v>
      </c>
      <c r="F106" s="97">
        <f>SUM(F107:F109)</f>
        <v>21824507.2</v>
      </c>
      <c r="G106" s="97">
        <f>SUM(G107:G109)</f>
        <v>15345217.72</v>
      </c>
      <c r="H106" s="98">
        <f>SUM(H107)</f>
        <v>30913782.82</v>
      </c>
      <c r="I106" s="97">
        <f>SUM(I107)</f>
        <v>18269440.36</v>
      </c>
      <c r="J106" s="97">
        <v>0</v>
      </c>
      <c r="K106" s="97">
        <f aca="true" t="shared" si="14" ref="K106:Q106">SUM(K107)</f>
        <v>0</v>
      </c>
      <c r="L106" s="97">
        <f t="shared" si="14"/>
        <v>18269440.36</v>
      </c>
      <c r="M106" s="97">
        <f t="shared" si="14"/>
        <v>12644342.46</v>
      </c>
      <c r="N106" s="97">
        <f t="shared" si="14"/>
        <v>0</v>
      </c>
      <c r="O106" s="97">
        <f t="shared" si="14"/>
        <v>0</v>
      </c>
      <c r="P106" s="97">
        <f t="shared" si="14"/>
        <v>0</v>
      </c>
      <c r="Q106" s="97">
        <f t="shared" si="14"/>
        <v>12644342.46</v>
      </c>
    </row>
    <row r="107" spans="1:17" s="5" customFormat="1" ht="19.5" customHeight="1">
      <c r="A107" s="196"/>
      <c r="B107" s="113" t="s">
        <v>108</v>
      </c>
      <c r="C107" s="117"/>
      <c r="D107" s="114"/>
      <c r="E107" s="97">
        <f>SUM(F107:G107)</f>
        <v>6231542.1</v>
      </c>
      <c r="F107" s="97">
        <f>8067689.89-4524823.05</f>
        <v>3542866.84</v>
      </c>
      <c r="G107" s="97">
        <f>5497217.23-2808541.97</f>
        <v>2688675.2600000002</v>
      </c>
      <c r="H107" s="189">
        <f>SUM(I107,M107)</f>
        <v>30913782.82</v>
      </c>
      <c r="I107" s="189">
        <f>SUM(J107:L109)</f>
        <v>18269440.36</v>
      </c>
      <c r="J107" s="189">
        <v>0</v>
      </c>
      <c r="K107" s="189">
        <v>0</v>
      </c>
      <c r="L107" s="189">
        <f>13744617.31+4524823.05</f>
        <v>18269440.36</v>
      </c>
      <c r="M107" s="189">
        <f>SUM(N107:Q109)</f>
        <v>12644342.46</v>
      </c>
      <c r="N107" s="189">
        <v>0</v>
      </c>
      <c r="O107" s="189">
        <v>0</v>
      </c>
      <c r="P107" s="189">
        <v>0</v>
      </c>
      <c r="Q107" s="189">
        <f>9835800.49+2808541.97</f>
        <v>12644342.46</v>
      </c>
    </row>
    <row r="108" spans="1:17" s="5" customFormat="1" ht="17.25" customHeight="1">
      <c r="A108" s="196"/>
      <c r="B108" s="113">
        <v>2010</v>
      </c>
      <c r="C108" s="114"/>
      <c r="D108" s="114"/>
      <c r="E108" s="97">
        <f>SUM(F108:G108)</f>
        <v>30913782.82</v>
      </c>
      <c r="F108" s="97">
        <f>13744617.31+4524823.05</f>
        <v>18269440.36</v>
      </c>
      <c r="G108" s="97">
        <f>9835800.49+2808541.97</f>
        <v>12644342.46</v>
      </c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</row>
    <row r="109" spans="1:17" s="5" customFormat="1" ht="15.75" customHeight="1">
      <c r="A109" s="196"/>
      <c r="B109" s="113">
        <v>2011</v>
      </c>
      <c r="C109" s="115"/>
      <c r="D109" s="115"/>
      <c r="E109" s="97">
        <f>SUM(F109:G109)</f>
        <v>24400</v>
      </c>
      <c r="F109" s="97">
        <v>12200</v>
      </c>
      <c r="G109" s="97">
        <v>12200</v>
      </c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</row>
    <row r="110" spans="1:17" s="68" customFormat="1" ht="6.75" customHeight="1">
      <c r="A110" s="64"/>
      <c r="B110" s="65"/>
      <c r="C110" s="66"/>
      <c r="D110" s="66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94"/>
    </row>
    <row r="111" spans="1:17" s="16" customFormat="1" ht="15">
      <c r="A111" s="207" t="s">
        <v>52</v>
      </c>
      <c r="B111" s="9" t="s">
        <v>29</v>
      </c>
      <c r="C111" s="31" t="s">
        <v>40</v>
      </c>
      <c r="D111" s="32"/>
      <c r="E111" s="34"/>
      <c r="F111" s="34"/>
      <c r="G111" s="34"/>
      <c r="H111" s="33"/>
      <c r="I111" s="34"/>
      <c r="J111" s="34"/>
      <c r="K111" s="34"/>
      <c r="L111" s="34"/>
      <c r="M111" s="34"/>
      <c r="N111" s="34"/>
      <c r="O111" s="34"/>
      <c r="P111" s="34"/>
      <c r="Q111" s="20"/>
    </row>
    <row r="112" spans="1:17" s="16" customFormat="1" ht="15">
      <c r="A112" s="208"/>
      <c r="B112" s="9" t="s">
        <v>31</v>
      </c>
      <c r="C112" s="24" t="s">
        <v>41</v>
      </c>
      <c r="E112" s="21"/>
      <c r="F112" s="21"/>
      <c r="G112" s="21"/>
      <c r="H112" s="18"/>
      <c r="I112" s="21"/>
      <c r="J112" s="21"/>
      <c r="K112" s="21"/>
      <c r="L112" s="21"/>
      <c r="M112" s="21"/>
      <c r="N112" s="21"/>
      <c r="O112" s="21"/>
      <c r="P112" s="21"/>
      <c r="Q112" s="22"/>
    </row>
    <row r="113" spans="1:17" s="16" customFormat="1" ht="15">
      <c r="A113" s="208"/>
      <c r="B113" s="9" t="s">
        <v>33</v>
      </c>
      <c r="C113" s="24" t="s">
        <v>42</v>
      </c>
      <c r="E113" s="21"/>
      <c r="F113" s="21"/>
      <c r="G113" s="21"/>
      <c r="H113" s="18"/>
      <c r="I113" s="21"/>
      <c r="J113" s="21"/>
      <c r="K113" s="21"/>
      <c r="L113" s="21"/>
      <c r="M113" s="21"/>
      <c r="N113" s="21"/>
      <c r="O113" s="21"/>
      <c r="P113" s="21"/>
      <c r="Q113" s="22"/>
    </row>
    <row r="114" spans="1:17" s="16" customFormat="1" ht="45" customHeight="1">
      <c r="A114" s="208"/>
      <c r="B114" s="25" t="s">
        <v>70</v>
      </c>
      <c r="C114" s="27" t="s">
        <v>49</v>
      </c>
      <c r="D114" s="14" t="s">
        <v>45</v>
      </c>
      <c r="E114" s="29">
        <f>SUM(E115:E116)</f>
        <v>9197929.270000001</v>
      </c>
      <c r="F114" s="29">
        <f>SUM(F115:F116)</f>
        <v>4792077.2700000005</v>
      </c>
      <c r="G114" s="29">
        <f>SUM(G115:G116)</f>
        <v>4405852</v>
      </c>
      <c r="H114" s="30">
        <f>SUM(H115)</f>
        <v>129162.22</v>
      </c>
      <c r="I114" s="29">
        <f>SUM(I115)</f>
        <v>64581.11</v>
      </c>
      <c r="J114" s="29">
        <v>0</v>
      </c>
      <c r="K114" s="29">
        <f aca="true" t="shared" si="15" ref="K114:Q114">SUM(K115)</f>
        <v>0</v>
      </c>
      <c r="L114" s="29">
        <f t="shared" si="15"/>
        <v>64581.11</v>
      </c>
      <c r="M114" s="29">
        <f t="shared" si="15"/>
        <v>64581.11</v>
      </c>
      <c r="N114" s="29">
        <f t="shared" si="15"/>
        <v>0</v>
      </c>
      <c r="O114" s="29">
        <f t="shared" si="15"/>
        <v>0</v>
      </c>
      <c r="P114" s="29">
        <f t="shared" si="15"/>
        <v>0</v>
      </c>
      <c r="Q114" s="29">
        <f t="shared" si="15"/>
        <v>64581.11</v>
      </c>
    </row>
    <row r="115" spans="1:17" s="16" customFormat="1" ht="17.25" customHeight="1">
      <c r="A115" s="208"/>
      <c r="B115" s="8" t="s">
        <v>85</v>
      </c>
      <c r="C115" s="23"/>
      <c r="D115" s="23"/>
      <c r="E115" s="29">
        <f>SUM(F115:G115)</f>
        <v>9068767.05</v>
      </c>
      <c r="F115" s="29">
        <v>4727496.16</v>
      </c>
      <c r="G115" s="29">
        <v>4341270.89</v>
      </c>
      <c r="H115" s="197">
        <f>SUM(I115,M115)</f>
        <v>129162.22</v>
      </c>
      <c r="I115" s="197">
        <f>SUM(J115:L116)</f>
        <v>64581.11</v>
      </c>
      <c r="J115" s="189">
        <v>0</v>
      </c>
      <c r="K115" s="197">
        <v>0</v>
      </c>
      <c r="L115" s="197">
        <v>64581.11</v>
      </c>
      <c r="M115" s="197">
        <f>SUM(N115:Q116)</f>
        <v>64581.11</v>
      </c>
      <c r="N115" s="197">
        <v>0</v>
      </c>
      <c r="O115" s="197">
        <v>0</v>
      </c>
      <c r="P115" s="197">
        <v>0</v>
      </c>
      <c r="Q115" s="197">
        <v>64581.11</v>
      </c>
    </row>
    <row r="116" spans="1:17" s="16" customFormat="1" ht="15.75" customHeight="1">
      <c r="A116" s="208"/>
      <c r="B116" s="8">
        <v>2010</v>
      </c>
      <c r="C116" s="23"/>
      <c r="D116" s="23"/>
      <c r="E116" s="29">
        <f>SUM(F116:G116)</f>
        <v>129162.22</v>
      </c>
      <c r="F116" s="29">
        <v>64581.11</v>
      </c>
      <c r="G116" s="29">
        <v>64581.11</v>
      </c>
      <c r="H116" s="200"/>
      <c r="I116" s="200"/>
      <c r="J116" s="199"/>
      <c r="K116" s="200"/>
      <c r="L116" s="200"/>
      <c r="M116" s="200"/>
      <c r="N116" s="200"/>
      <c r="O116" s="200"/>
      <c r="P116" s="200"/>
      <c r="Q116" s="200"/>
    </row>
    <row r="117" spans="1:17" s="16" customFormat="1" ht="6.75" customHeight="1">
      <c r="A117" s="91"/>
      <c r="B117" s="65"/>
      <c r="C117" s="66"/>
      <c r="D117" s="66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94"/>
    </row>
    <row r="118" spans="1:17" s="106" customFormat="1" ht="15" customHeight="1">
      <c r="A118" s="205" t="s">
        <v>53</v>
      </c>
      <c r="B118" s="9" t="s">
        <v>29</v>
      </c>
      <c r="C118" s="31" t="s">
        <v>40</v>
      </c>
      <c r="D118" s="134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6"/>
    </row>
    <row r="119" spans="1:17" s="106" customFormat="1" ht="15" customHeight="1">
      <c r="A119" s="206"/>
      <c r="B119" s="9" t="s">
        <v>31</v>
      </c>
      <c r="C119" s="24" t="s">
        <v>46</v>
      </c>
      <c r="D119" s="134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6"/>
    </row>
    <row r="120" spans="1:17" s="106" customFormat="1" ht="15" customHeight="1">
      <c r="A120" s="206"/>
      <c r="B120" s="9" t="s">
        <v>33</v>
      </c>
      <c r="C120" s="24" t="s">
        <v>47</v>
      </c>
      <c r="D120" s="134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6"/>
    </row>
    <row r="121" spans="1:17" s="106" customFormat="1" ht="27.75" customHeight="1">
      <c r="A121" s="206"/>
      <c r="B121" s="25" t="s">
        <v>102</v>
      </c>
      <c r="C121" s="111" t="s">
        <v>49</v>
      </c>
      <c r="D121" s="36" t="s">
        <v>103</v>
      </c>
      <c r="E121" s="29">
        <f>SUM(E122)</f>
        <v>400000</v>
      </c>
      <c r="F121" s="29">
        <f>SUM(F122)</f>
        <v>140000</v>
      </c>
      <c r="G121" s="29">
        <f>SUM(G122)</f>
        <v>260000</v>
      </c>
      <c r="H121" s="29">
        <f aca="true" t="shared" si="16" ref="H121:Q121">SUM(H122)</f>
        <v>400000</v>
      </c>
      <c r="I121" s="29">
        <f t="shared" si="16"/>
        <v>140000</v>
      </c>
      <c r="J121" s="29">
        <f t="shared" si="16"/>
        <v>0</v>
      </c>
      <c r="K121" s="29">
        <f t="shared" si="16"/>
        <v>0</v>
      </c>
      <c r="L121" s="29">
        <f t="shared" si="16"/>
        <v>140000</v>
      </c>
      <c r="M121" s="29">
        <f t="shared" si="16"/>
        <v>260000</v>
      </c>
      <c r="N121" s="29">
        <f t="shared" si="16"/>
        <v>0</v>
      </c>
      <c r="O121" s="29">
        <f t="shared" si="16"/>
        <v>0</v>
      </c>
      <c r="P121" s="29">
        <f t="shared" si="16"/>
        <v>0</v>
      </c>
      <c r="Q121" s="29">
        <f t="shared" si="16"/>
        <v>260000</v>
      </c>
    </row>
    <row r="122" spans="1:17" s="106" customFormat="1" ht="19.5" customHeight="1">
      <c r="A122" s="206"/>
      <c r="B122" s="113">
        <v>2010</v>
      </c>
      <c r="C122" s="137"/>
      <c r="D122" s="137"/>
      <c r="E122" s="97">
        <f>SUM(F122:G122)</f>
        <v>400000</v>
      </c>
      <c r="F122" s="97">
        <v>140000</v>
      </c>
      <c r="G122" s="97">
        <v>260000</v>
      </c>
      <c r="H122" s="131">
        <f>SUM(I122,M122)</f>
        <v>400000</v>
      </c>
      <c r="I122" s="131">
        <f>SUM(J122:L122)</f>
        <v>140000</v>
      </c>
      <c r="J122" s="97">
        <v>0</v>
      </c>
      <c r="K122" s="97">
        <v>0</v>
      </c>
      <c r="L122" s="97">
        <v>140000</v>
      </c>
      <c r="M122" s="131">
        <f>SUM(N122:Q122)</f>
        <v>260000</v>
      </c>
      <c r="N122" s="97">
        <v>0</v>
      </c>
      <c r="O122" s="97">
        <v>0</v>
      </c>
      <c r="P122" s="97">
        <v>0</v>
      </c>
      <c r="Q122" s="97">
        <v>260000</v>
      </c>
    </row>
    <row r="123" spans="1:17" s="80" customFormat="1" ht="6.75" customHeight="1">
      <c r="A123" s="64"/>
      <c r="B123" s="65"/>
      <c r="C123" s="66"/>
      <c r="D123" s="66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1:17" s="16" customFormat="1" ht="15">
      <c r="A124" s="207" t="s">
        <v>57</v>
      </c>
      <c r="B124" s="9" t="s">
        <v>29</v>
      </c>
      <c r="C124" s="24" t="s">
        <v>40</v>
      </c>
      <c r="D124" s="17"/>
      <c r="E124" s="19"/>
      <c r="F124" s="19"/>
      <c r="G124" s="19"/>
      <c r="H124" s="18"/>
      <c r="I124" s="19"/>
      <c r="J124" s="19"/>
      <c r="K124" s="19"/>
      <c r="L124" s="19"/>
      <c r="M124" s="19"/>
      <c r="N124" s="19"/>
      <c r="O124" s="19"/>
      <c r="P124" s="19"/>
      <c r="Q124" s="20"/>
    </row>
    <row r="125" spans="1:17" s="16" customFormat="1" ht="15">
      <c r="A125" s="208"/>
      <c r="B125" s="9" t="s">
        <v>31</v>
      </c>
      <c r="C125" s="24" t="s">
        <v>54</v>
      </c>
      <c r="D125" s="5"/>
      <c r="E125" s="95"/>
      <c r="F125" s="95"/>
      <c r="G125" s="21"/>
      <c r="H125" s="18"/>
      <c r="I125" s="21"/>
      <c r="J125" s="21"/>
      <c r="K125" s="21"/>
      <c r="L125" s="21"/>
      <c r="M125" s="21"/>
      <c r="N125" s="21"/>
      <c r="O125" s="21"/>
      <c r="P125" s="21"/>
      <c r="Q125" s="22"/>
    </row>
    <row r="126" spans="1:17" s="16" customFormat="1" ht="15">
      <c r="A126" s="208"/>
      <c r="B126" s="9" t="s">
        <v>33</v>
      </c>
      <c r="C126" s="24" t="s">
        <v>55</v>
      </c>
      <c r="D126" s="5"/>
      <c r="E126" s="95"/>
      <c r="F126" s="95"/>
      <c r="G126" s="21"/>
      <c r="H126" s="18"/>
      <c r="I126" s="21"/>
      <c r="J126" s="21"/>
      <c r="K126" s="21"/>
      <c r="L126" s="21"/>
      <c r="M126" s="21"/>
      <c r="N126" s="21"/>
      <c r="O126" s="21"/>
      <c r="P126" s="21"/>
      <c r="Q126" s="22"/>
    </row>
    <row r="127" spans="1:17" s="16" customFormat="1" ht="55.5" customHeight="1">
      <c r="A127" s="208"/>
      <c r="B127" s="25" t="s">
        <v>87</v>
      </c>
      <c r="C127" s="27" t="s">
        <v>49</v>
      </c>
      <c r="D127" s="14" t="s">
        <v>56</v>
      </c>
      <c r="E127" s="29">
        <f>SUM(E128:E128)</f>
        <v>589691.51</v>
      </c>
      <c r="F127" s="29">
        <f>SUM(F128:F128)</f>
        <v>237724</v>
      </c>
      <c r="G127" s="29">
        <f>SUM(G128:G128)</f>
        <v>351967.51</v>
      </c>
      <c r="H127" s="30">
        <f>SUM(H128)</f>
        <v>589691.51</v>
      </c>
      <c r="I127" s="29">
        <f>SUM(I128)</f>
        <v>237724</v>
      </c>
      <c r="J127" s="29">
        <v>0</v>
      </c>
      <c r="K127" s="29">
        <f aca="true" t="shared" si="17" ref="K127:Q127">SUM(K128)</f>
        <v>0</v>
      </c>
      <c r="L127" s="29">
        <f t="shared" si="17"/>
        <v>237724</v>
      </c>
      <c r="M127" s="29">
        <f t="shared" si="17"/>
        <v>351967.51</v>
      </c>
      <c r="N127" s="29">
        <f t="shared" si="17"/>
        <v>0</v>
      </c>
      <c r="O127" s="29">
        <f t="shared" si="17"/>
        <v>0</v>
      </c>
      <c r="P127" s="29">
        <f t="shared" si="17"/>
        <v>0</v>
      </c>
      <c r="Q127" s="29">
        <f t="shared" si="17"/>
        <v>351967.51</v>
      </c>
    </row>
    <row r="128" spans="1:17" s="16" customFormat="1" ht="17.25" customHeight="1">
      <c r="A128" s="208"/>
      <c r="B128" s="8">
        <v>2010</v>
      </c>
      <c r="C128" s="132"/>
      <c r="D128" s="132"/>
      <c r="E128" s="29">
        <f>SUM(F128,G128)</f>
        <v>589691.51</v>
      </c>
      <c r="F128" s="29">
        <v>237724</v>
      </c>
      <c r="G128" s="29">
        <v>351967.51</v>
      </c>
      <c r="H128" s="131">
        <f>SUM(I128,M128)</f>
        <v>589691.51</v>
      </c>
      <c r="I128" s="131">
        <f>SUM(J128:L128)</f>
        <v>237724</v>
      </c>
      <c r="J128" s="131">
        <v>0</v>
      </c>
      <c r="K128" s="131">
        <v>0</v>
      </c>
      <c r="L128" s="131">
        <v>237724</v>
      </c>
      <c r="M128" s="131">
        <f>SUM(N128:Q128)</f>
        <v>351967.51</v>
      </c>
      <c r="N128" s="131">
        <v>0</v>
      </c>
      <c r="O128" s="131">
        <v>0</v>
      </c>
      <c r="P128" s="131">
        <v>0</v>
      </c>
      <c r="Q128" s="131">
        <v>351967.51</v>
      </c>
    </row>
    <row r="129" spans="1:17" s="80" customFormat="1" ht="6.75" customHeight="1">
      <c r="A129" s="83"/>
      <c r="B129" s="77"/>
      <c r="C129" s="66"/>
      <c r="D129" s="66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</row>
    <row r="130" spans="1:17" s="106" customFormat="1" ht="18" customHeight="1">
      <c r="A130" s="224" t="s">
        <v>59</v>
      </c>
      <c r="B130" s="9" t="s">
        <v>29</v>
      </c>
      <c r="C130" s="181" t="s">
        <v>40</v>
      </c>
      <c r="D130" s="182"/>
      <c r="E130" s="182"/>
      <c r="F130" s="182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7"/>
    </row>
    <row r="131" spans="1:17" s="106" customFormat="1" ht="18" customHeight="1">
      <c r="A131" s="224"/>
      <c r="B131" s="9" t="s">
        <v>31</v>
      </c>
      <c r="C131" s="179" t="s">
        <v>58</v>
      </c>
      <c r="D131" s="180"/>
      <c r="E131" s="180"/>
      <c r="F131" s="180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7"/>
    </row>
    <row r="132" spans="1:17" s="106" customFormat="1" ht="18" customHeight="1">
      <c r="A132" s="224"/>
      <c r="B132" s="9" t="s">
        <v>33</v>
      </c>
      <c r="C132" s="179" t="s">
        <v>99</v>
      </c>
      <c r="D132" s="180"/>
      <c r="E132" s="180"/>
      <c r="F132" s="180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7"/>
    </row>
    <row r="133" spans="1:17" s="106" customFormat="1" ht="36.75" customHeight="1">
      <c r="A133" s="224"/>
      <c r="B133" s="169" t="s">
        <v>131</v>
      </c>
      <c r="C133" s="111" t="s">
        <v>49</v>
      </c>
      <c r="D133" s="36" t="s">
        <v>97</v>
      </c>
      <c r="E133" s="29">
        <f>SUM(E134:E135)</f>
        <v>1270980</v>
      </c>
      <c r="F133" s="29">
        <f>SUM(F134:F135)</f>
        <v>317745</v>
      </c>
      <c r="G133" s="29">
        <f>SUM(G134:G135)</f>
        <v>953235</v>
      </c>
      <c r="H133" s="30">
        <f>SUM(H134)</f>
        <v>10980</v>
      </c>
      <c r="I133" s="29">
        <f>SUM(I134)</f>
        <v>2745</v>
      </c>
      <c r="J133" s="29">
        <v>0</v>
      </c>
      <c r="K133" s="29">
        <f aca="true" t="shared" si="18" ref="K133:Q133">SUM(K134)</f>
        <v>0</v>
      </c>
      <c r="L133" s="29">
        <f t="shared" si="18"/>
        <v>2745</v>
      </c>
      <c r="M133" s="29">
        <f t="shared" si="18"/>
        <v>8235</v>
      </c>
      <c r="N133" s="29">
        <f t="shared" si="18"/>
        <v>0</v>
      </c>
      <c r="O133" s="29">
        <f t="shared" si="18"/>
        <v>0</v>
      </c>
      <c r="P133" s="29">
        <f t="shared" si="18"/>
        <v>0</v>
      </c>
      <c r="Q133" s="29">
        <f t="shared" si="18"/>
        <v>8235</v>
      </c>
    </row>
    <row r="134" spans="1:17" s="106" customFormat="1" ht="18" customHeight="1">
      <c r="A134" s="224"/>
      <c r="B134" s="113" t="s">
        <v>98</v>
      </c>
      <c r="C134" s="128"/>
      <c r="D134" s="129"/>
      <c r="E134" s="97">
        <f>SUM(F134:G134)</f>
        <v>10980</v>
      </c>
      <c r="F134" s="97">
        <v>2745</v>
      </c>
      <c r="G134" s="97">
        <v>8235</v>
      </c>
      <c r="H134" s="197">
        <f>SUM(I134,M134)</f>
        <v>10980</v>
      </c>
      <c r="I134" s="197">
        <f>SUM(J134:L135)</f>
        <v>2745</v>
      </c>
      <c r="J134" s="189">
        <v>0</v>
      </c>
      <c r="K134" s="189">
        <v>0</v>
      </c>
      <c r="L134" s="189">
        <v>2745</v>
      </c>
      <c r="M134" s="197">
        <f>SUM(N134:Q135)</f>
        <v>8235</v>
      </c>
      <c r="N134" s="189">
        <v>0</v>
      </c>
      <c r="O134" s="189">
        <v>0</v>
      </c>
      <c r="P134" s="189">
        <v>0</v>
      </c>
      <c r="Q134" s="189">
        <v>8235</v>
      </c>
    </row>
    <row r="135" spans="1:17" s="106" customFormat="1" ht="18" customHeight="1">
      <c r="A135" s="224"/>
      <c r="B135" s="113">
        <v>2011</v>
      </c>
      <c r="C135" s="128"/>
      <c r="D135" s="130"/>
      <c r="E135" s="97">
        <f>SUM(F135:G135)</f>
        <v>1260000</v>
      </c>
      <c r="F135" s="97">
        <v>315000</v>
      </c>
      <c r="G135" s="97">
        <v>945000</v>
      </c>
      <c r="H135" s="198"/>
      <c r="I135" s="198"/>
      <c r="J135" s="190"/>
      <c r="K135" s="190"/>
      <c r="L135" s="190"/>
      <c r="M135" s="198"/>
      <c r="N135" s="190"/>
      <c r="O135" s="190"/>
      <c r="P135" s="190"/>
      <c r="Q135" s="190"/>
    </row>
    <row r="136" spans="1:17" s="80" customFormat="1" ht="6.75" customHeight="1">
      <c r="A136" s="76"/>
      <c r="B136" s="77"/>
      <c r="C136" s="66"/>
      <c r="D136" s="66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1:17" s="16" customFormat="1" ht="15">
      <c r="A137" s="204" t="s">
        <v>69</v>
      </c>
      <c r="B137" s="84" t="s">
        <v>29</v>
      </c>
      <c r="C137" s="24" t="s">
        <v>71</v>
      </c>
      <c r="D137" s="47"/>
      <c r="E137" s="49"/>
      <c r="F137" s="49"/>
      <c r="G137" s="49"/>
      <c r="H137" s="48"/>
      <c r="I137" s="49"/>
      <c r="J137" s="49"/>
      <c r="K137" s="49"/>
      <c r="L137" s="49"/>
      <c r="M137" s="49"/>
      <c r="N137" s="49"/>
      <c r="O137" s="49"/>
      <c r="P137" s="49"/>
      <c r="Q137" s="50"/>
    </row>
    <row r="138" spans="1:17" s="16" customFormat="1" ht="15">
      <c r="A138" s="204"/>
      <c r="B138" s="84" t="s">
        <v>31</v>
      </c>
      <c r="C138" s="24" t="s">
        <v>72</v>
      </c>
      <c r="D138" s="24"/>
      <c r="E138" s="51"/>
      <c r="F138" s="51"/>
      <c r="G138" s="51"/>
      <c r="H138" s="48"/>
      <c r="I138" s="51"/>
      <c r="J138" s="51"/>
      <c r="K138" s="51"/>
      <c r="L138" s="51"/>
      <c r="M138" s="51"/>
      <c r="N138" s="51"/>
      <c r="O138" s="51"/>
      <c r="P138" s="51"/>
      <c r="Q138" s="52"/>
    </row>
    <row r="139" spans="1:17" s="16" customFormat="1" ht="15">
      <c r="A139" s="204"/>
      <c r="B139" s="84" t="s">
        <v>33</v>
      </c>
      <c r="C139" s="24" t="s">
        <v>84</v>
      </c>
      <c r="D139" s="24"/>
      <c r="E139" s="51"/>
      <c r="F139" s="51"/>
      <c r="G139" s="51"/>
      <c r="H139" s="48"/>
      <c r="I139" s="51"/>
      <c r="J139" s="51"/>
      <c r="K139" s="51"/>
      <c r="L139" s="51"/>
      <c r="M139" s="51"/>
      <c r="N139" s="51"/>
      <c r="O139" s="51"/>
      <c r="P139" s="51"/>
      <c r="Q139" s="52"/>
    </row>
    <row r="140" spans="1:17" s="16" customFormat="1" ht="27" customHeight="1">
      <c r="A140" s="204"/>
      <c r="B140" s="92" t="s">
        <v>83</v>
      </c>
      <c r="C140" s="46" t="s">
        <v>71</v>
      </c>
      <c r="D140" s="46" t="s">
        <v>73</v>
      </c>
      <c r="E140" s="29">
        <f>SUM(E141:E142)</f>
        <v>101187274</v>
      </c>
      <c r="F140" s="29">
        <f>SUM(F141:F142)</f>
        <v>69176341</v>
      </c>
      <c r="G140" s="29">
        <f>SUM(G141:G142)</f>
        <v>32010933</v>
      </c>
      <c r="H140" s="30">
        <f>SUM(I140,M140)</f>
        <v>117800</v>
      </c>
      <c r="I140" s="29">
        <f>SUM(J140:L140)</f>
        <v>113196</v>
      </c>
      <c r="J140" s="29">
        <f>SUM(J141)</f>
        <v>0</v>
      </c>
      <c r="K140" s="29">
        <f>SUM(K141)</f>
        <v>0</v>
      </c>
      <c r="L140" s="29">
        <f>SUM(L141)</f>
        <v>113196</v>
      </c>
      <c r="M140" s="29">
        <f>SUM(N140:Q140)</f>
        <v>4604</v>
      </c>
      <c r="N140" s="29">
        <f>SUM(N141)</f>
        <v>0</v>
      </c>
      <c r="O140" s="29">
        <f>SUM(O141)</f>
        <v>0</v>
      </c>
      <c r="P140" s="29">
        <f>SUM(P141)</f>
        <v>0</v>
      </c>
      <c r="Q140" s="29">
        <f>SUM(Q141)</f>
        <v>4604</v>
      </c>
    </row>
    <row r="141" spans="1:17" s="16" customFormat="1" ht="17.25" customHeight="1">
      <c r="A141" s="204"/>
      <c r="B141" s="85" t="s">
        <v>86</v>
      </c>
      <c r="C141" s="31"/>
      <c r="D141" s="54"/>
      <c r="E141" s="96">
        <f>SUM(F141:G141)</f>
        <v>101069474</v>
      </c>
      <c r="F141" s="29">
        <v>69063145</v>
      </c>
      <c r="G141" s="29">
        <v>32006329</v>
      </c>
      <c r="H141" s="197">
        <f>SUM(M141,I141)</f>
        <v>117800</v>
      </c>
      <c r="I141" s="197">
        <f>SUM(J141:L141)</f>
        <v>113196</v>
      </c>
      <c r="J141" s="189">
        <v>0</v>
      </c>
      <c r="K141" s="197">
        <v>0</v>
      </c>
      <c r="L141" s="197">
        <f>116800-4604+1000</f>
        <v>113196</v>
      </c>
      <c r="M141" s="197">
        <f>SUM(N141:Q141)</f>
        <v>4604</v>
      </c>
      <c r="N141" s="197">
        <v>0</v>
      </c>
      <c r="O141" s="197">
        <v>0</v>
      </c>
      <c r="P141" s="197">
        <v>0</v>
      </c>
      <c r="Q141" s="197">
        <f>0+4604</f>
        <v>4604</v>
      </c>
    </row>
    <row r="142" spans="1:17" s="16" customFormat="1" ht="15.75" customHeight="1">
      <c r="A142" s="204"/>
      <c r="B142" s="85">
        <v>2010</v>
      </c>
      <c r="C142" s="55"/>
      <c r="D142" s="56"/>
      <c r="E142" s="96">
        <f>SUM(F142:G142)</f>
        <v>117800</v>
      </c>
      <c r="F142" s="93">
        <f>116800-4604+1000</f>
        <v>113196</v>
      </c>
      <c r="G142" s="93">
        <f>0+4604</f>
        <v>4604</v>
      </c>
      <c r="H142" s="198"/>
      <c r="I142" s="198"/>
      <c r="J142" s="190"/>
      <c r="K142" s="198"/>
      <c r="L142" s="198"/>
      <c r="M142" s="198"/>
      <c r="N142" s="198"/>
      <c r="O142" s="198"/>
      <c r="P142" s="198"/>
      <c r="Q142" s="198"/>
    </row>
    <row r="143" spans="1:17" s="16" customFormat="1" ht="6.75" customHeight="1">
      <c r="A143" s="76"/>
      <c r="B143" s="77"/>
      <c r="C143" s="66"/>
      <c r="D143" s="66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</row>
    <row r="144" spans="1:17" s="80" customFormat="1" ht="15" customHeight="1">
      <c r="A144" s="195" t="s">
        <v>74</v>
      </c>
      <c r="B144" s="9" t="s">
        <v>29</v>
      </c>
      <c r="C144" s="24" t="s">
        <v>40</v>
      </c>
      <c r="D144" s="17"/>
      <c r="E144" s="19"/>
      <c r="F144" s="19"/>
      <c r="G144" s="19"/>
      <c r="H144" s="18"/>
      <c r="I144" s="19"/>
      <c r="J144" s="19"/>
      <c r="K144" s="19"/>
      <c r="L144" s="19"/>
      <c r="M144" s="19"/>
      <c r="N144" s="19"/>
      <c r="O144" s="19"/>
      <c r="P144" s="19"/>
      <c r="Q144" s="20"/>
    </row>
    <row r="145" spans="1:17" s="12" customFormat="1" ht="15" customHeight="1">
      <c r="A145" s="196"/>
      <c r="B145" s="9" t="s">
        <v>31</v>
      </c>
      <c r="C145" s="24" t="s">
        <v>60</v>
      </c>
      <c r="D145" s="16"/>
      <c r="E145" s="21"/>
      <c r="F145" s="21"/>
      <c r="G145" s="21"/>
      <c r="H145" s="18"/>
      <c r="I145" s="21"/>
      <c r="J145" s="21"/>
      <c r="K145" s="21"/>
      <c r="L145" s="21"/>
      <c r="M145" s="21"/>
      <c r="N145" s="21"/>
      <c r="O145" s="21"/>
      <c r="P145" s="21"/>
      <c r="Q145" s="22"/>
    </row>
    <row r="146" spans="1:17" ht="15">
      <c r="A146" s="196"/>
      <c r="B146" s="9" t="s">
        <v>33</v>
      </c>
      <c r="C146" s="24" t="s">
        <v>61</v>
      </c>
      <c r="D146" s="16"/>
      <c r="E146" s="21"/>
      <c r="F146" s="21"/>
      <c r="G146" s="21"/>
      <c r="H146" s="18"/>
      <c r="I146" s="21"/>
      <c r="J146" s="21"/>
      <c r="K146" s="21"/>
      <c r="L146" s="21"/>
      <c r="M146" s="21"/>
      <c r="N146" s="21"/>
      <c r="O146" s="21"/>
      <c r="P146" s="21"/>
      <c r="Q146" s="22"/>
    </row>
    <row r="147" spans="1:17" ht="39.75" customHeight="1">
      <c r="A147" s="196"/>
      <c r="B147" s="25" t="s">
        <v>62</v>
      </c>
      <c r="C147" s="27" t="s">
        <v>49</v>
      </c>
      <c r="D147" s="14" t="s">
        <v>63</v>
      </c>
      <c r="E147" s="29">
        <f>SUM(E148:E150)</f>
        <v>7743896.24</v>
      </c>
      <c r="F147" s="29">
        <f>SUM(F148:F150)</f>
        <v>3479275.6799999997</v>
      </c>
      <c r="G147" s="29">
        <f>SUM(G148:G150)</f>
        <v>4264620.56</v>
      </c>
      <c r="H147" s="30">
        <f>SUM(H148)</f>
        <v>6797422.48</v>
      </c>
      <c r="I147" s="29">
        <f>SUM(I148)</f>
        <v>2995996.08</v>
      </c>
      <c r="J147" s="29">
        <v>0</v>
      </c>
      <c r="K147" s="29">
        <f aca="true" t="shared" si="19" ref="K147:Q147">SUM(K148)</f>
        <v>0</v>
      </c>
      <c r="L147" s="29">
        <f t="shared" si="19"/>
        <v>2995996.08</v>
      </c>
      <c r="M147" s="29">
        <f t="shared" si="19"/>
        <v>3801426.4</v>
      </c>
      <c r="N147" s="29">
        <f t="shared" si="19"/>
        <v>0</v>
      </c>
      <c r="O147" s="29">
        <f t="shared" si="19"/>
        <v>0</v>
      </c>
      <c r="P147" s="29">
        <f t="shared" si="19"/>
        <v>0</v>
      </c>
      <c r="Q147" s="29">
        <f t="shared" si="19"/>
        <v>3801426.4</v>
      </c>
    </row>
    <row r="148" spans="1:17" ht="15" customHeight="1">
      <c r="A148" s="196"/>
      <c r="B148" s="8" t="s">
        <v>85</v>
      </c>
      <c r="C148" s="23"/>
      <c r="D148" s="23"/>
      <c r="E148" s="29">
        <f>SUM(F148:G148)</f>
        <v>137786.8</v>
      </c>
      <c r="F148" s="29">
        <v>137786.8</v>
      </c>
      <c r="G148" s="29">
        <v>0</v>
      </c>
      <c r="H148" s="197">
        <f>SUM(I148,M148)</f>
        <v>6797422.48</v>
      </c>
      <c r="I148" s="197">
        <f>SUM(J148:L150)</f>
        <v>2995996.08</v>
      </c>
      <c r="J148" s="189">
        <v>0</v>
      </c>
      <c r="K148" s="197">
        <v>0</v>
      </c>
      <c r="L148" s="197">
        <f>3220966.19-563370.11+338400</f>
        <v>2995996.08</v>
      </c>
      <c r="M148" s="197">
        <f>SUM(N148:Q150)</f>
        <v>3801426.4</v>
      </c>
      <c r="N148" s="197">
        <v>0</v>
      </c>
      <c r="O148" s="197">
        <v>0</v>
      </c>
      <c r="P148" s="197">
        <v>0</v>
      </c>
      <c r="Q148" s="197">
        <f>5338174-1536747.6</f>
        <v>3801426.4</v>
      </c>
    </row>
    <row r="149" spans="1:17" ht="15">
      <c r="A149" s="196"/>
      <c r="B149" s="8">
        <v>2010</v>
      </c>
      <c r="C149" s="23"/>
      <c r="D149" s="23"/>
      <c r="E149" s="29">
        <f>SUM(F149:G149)</f>
        <v>6797422.48</v>
      </c>
      <c r="F149" s="29">
        <f>3220966.19-563370.11+338400</f>
        <v>2995996.08</v>
      </c>
      <c r="G149" s="29">
        <f>5338174-1536747.6</f>
        <v>3801426.4</v>
      </c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</row>
    <row r="150" spans="1:17" ht="15">
      <c r="A150" s="196"/>
      <c r="B150" s="13">
        <v>2011</v>
      </c>
      <c r="C150" s="28"/>
      <c r="D150" s="28"/>
      <c r="E150" s="29">
        <f>SUM(F150:G150)</f>
        <v>808686.96</v>
      </c>
      <c r="F150" s="29">
        <f>351387.57-5894.77</f>
        <v>345492.8</v>
      </c>
      <c r="G150" s="29">
        <f>558470.89-95276.73</f>
        <v>463194.16000000003</v>
      </c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</row>
    <row r="151" spans="1:17" ht="6.75" customHeight="1" thickBot="1">
      <c r="A151" s="83"/>
      <c r="B151" s="86"/>
      <c r="C151" s="87"/>
      <c r="D151" s="88"/>
      <c r="E151" s="89"/>
      <c r="F151" s="89"/>
      <c r="G151" s="89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1:17" ht="17.25" thickBot="1" thickTop="1">
      <c r="A152" s="39"/>
      <c r="B152" s="39" t="s">
        <v>25</v>
      </c>
      <c r="C152" s="218" t="s">
        <v>19</v>
      </c>
      <c r="D152" s="177"/>
      <c r="E152" s="40">
        <f aca="true" t="shared" si="20" ref="E152:Q152">SUM(E12,E95)</f>
        <v>176559053.35</v>
      </c>
      <c r="F152" s="40">
        <f t="shared" si="20"/>
        <v>104793763.29</v>
      </c>
      <c r="G152" s="40">
        <f t="shared" si="20"/>
        <v>71765290.06</v>
      </c>
      <c r="H152" s="40">
        <f t="shared" si="20"/>
        <v>42400283.93</v>
      </c>
      <c r="I152" s="40">
        <f t="shared" si="20"/>
        <v>22485798.249999996</v>
      </c>
      <c r="J152" s="40">
        <f t="shared" si="20"/>
        <v>0</v>
      </c>
      <c r="K152" s="40">
        <f t="shared" si="20"/>
        <v>0</v>
      </c>
      <c r="L152" s="40">
        <f t="shared" si="20"/>
        <v>22485798.249999996</v>
      </c>
      <c r="M152" s="40">
        <f t="shared" si="20"/>
        <v>19914485.68</v>
      </c>
      <c r="N152" s="40">
        <f t="shared" si="20"/>
        <v>0</v>
      </c>
      <c r="O152" s="40">
        <f t="shared" si="20"/>
        <v>0</v>
      </c>
      <c r="P152" s="40">
        <f t="shared" si="20"/>
        <v>0</v>
      </c>
      <c r="Q152" s="40">
        <f t="shared" si="20"/>
        <v>19914485.68</v>
      </c>
    </row>
    <row r="153" spans="3:17" ht="13.5" thickTop="1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ht="12.75">
      <c r="B154" s="11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ht="38.25" customHeight="1">
      <c r="B155" s="222" t="s">
        <v>106</v>
      </c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</row>
    <row r="156" spans="2:17" ht="13.5" customHeight="1"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</row>
    <row r="157" ht="14.25" customHeight="1">
      <c r="B157" t="s">
        <v>107</v>
      </c>
    </row>
    <row r="158" ht="12.75">
      <c r="B158" t="s">
        <v>100</v>
      </c>
    </row>
    <row r="160" spans="2:17" ht="28.5" customHeight="1">
      <c r="B160" s="191" t="s">
        <v>116</v>
      </c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2" spans="2:17" ht="14.25" customHeight="1">
      <c r="B162" s="225" t="s">
        <v>115</v>
      </c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</row>
    <row r="163" spans="2:17" ht="14.25" customHeight="1">
      <c r="B163" s="166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</row>
    <row r="164" spans="2:17" ht="27.75" customHeight="1">
      <c r="B164" s="225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</row>
  </sheetData>
  <sheetProtection/>
  <mergeCells count="196">
    <mergeCell ref="B164:Q164"/>
    <mergeCell ref="M53:M55"/>
    <mergeCell ref="N53:N55"/>
    <mergeCell ref="O53:O55"/>
    <mergeCell ref="P53:P55"/>
    <mergeCell ref="H53:H55"/>
    <mergeCell ref="I53:I55"/>
    <mergeCell ref="J53:J55"/>
    <mergeCell ref="K53:K55"/>
    <mergeCell ref="B162:Q162"/>
    <mergeCell ref="A96:A100"/>
    <mergeCell ref="Q134:Q135"/>
    <mergeCell ref="A130:A135"/>
    <mergeCell ref="M134:M135"/>
    <mergeCell ref="N134:N135"/>
    <mergeCell ref="O134:O135"/>
    <mergeCell ref="P134:P135"/>
    <mergeCell ref="I134:I135"/>
    <mergeCell ref="J134:J135"/>
    <mergeCell ref="O100:O101"/>
    <mergeCell ref="L17:L18"/>
    <mergeCell ref="K115:K116"/>
    <mergeCell ref="K100:K101"/>
    <mergeCell ref="L100:L101"/>
    <mergeCell ref="K67:K71"/>
    <mergeCell ref="K90:K93"/>
    <mergeCell ref="K77:K84"/>
    <mergeCell ref="L67:L71"/>
    <mergeCell ref="L24:L26"/>
    <mergeCell ref="L53:L55"/>
    <mergeCell ref="L134:L135"/>
    <mergeCell ref="H100:H101"/>
    <mergeCell ref="I100:I101"/>
    <mergeCell ref="J100:J101"/>
    <mergeCell ref="J115:J116"/>
    <mergeCell ref="K107:K109"/>
    <mergeCell ref="J107:J109"/>
    <mergeCell ref="B155:Q155"/>
    <mergeCell ref="A144:A150"/>
    <mergeCell ref="P115:P116"/>
    <mergeCell ref="P148:P150"/>
    <mergeCell ref="Q148:Q150"/>
    <mergeCell ref="L115:L116"/>
    <mergeCell ref="Q141:Q142"/>
    <mergeCell ref="P141:P142"/>
    <mergeCell ref="M148:M150"/>
    <mergeCell ref="K134:K135"/>
    <mergeCell ref="M24:M26"/>
    <mergeCell ref="N17:N18"/>
    <mergeCell ref="Q38:Q40"/>
    <mergeCell ref="Q90:Q93"/>
    <mergeCell ref="M17:M18"/>
    <mergeCell ref="M38:M40"/>
    <mergeCell ref="N38:N40"/>
    <mergeCell ref="O38:O40"/>
    <mergeCell ref="P38:P40"/>
    <mergeCell ref="O67:O71"/>
    <mergeCell ref="O17:O18"/>
    <mergeCell ref="P17:P18"/>
    <mergeCell ref="Q46:Q47"/>
    <mergeCell ref="Q53:Q55"/>
    <mergeCell ref="P46:P47"/>
    <mergeCell ref="M77:M84"/>
    <mergeCell ref="O77:O84"/>
    <mergeCell ref="O90:O93"/>
    <mergeCell ref="N77:N84"/>
    <mergeCell ref="N90:N93"/>
    <mergeCell ref="Q77:Q84"/>
    <mergeCell ref="P90:P93"/>
    <mergeCell ref="P77:P84"/>
    <mergeCell ref="N107:N109"/>
    <mergeCell ref="O107:O109"/>
    <mergeCell ref="P107:P109"/>
    <mergeCell ref="Q100:Q101"/>
    <mergeCell ref="N100:N101"/>
    <mergeCell ref="Q107:Q109"/>
    <mergeCell ref="L148:L150"/>
    <mergeCell ref="H148:H150"/>
    <mergeCell ref="I148:I150"/>
    <mergeCell ref="J148:J150"/>
    <mergeCell ref="K148:K150"/>
    <mergeCell ref="N148:N150"/>
    <mergeCell ref="O148:O150"/>
    <mergeCell ref="O141:O142"/>
    <mergeCell ref="M141:M142"/>
    <mergeCell ref="N141:N142"/>
    <mergeCell ref="N115:N116"/>
    <mergeCell ref="M115:M116"/>
    <mergeCell ref="O115:O116"/>
    <mergeCell ref="Q115:Q116"/>
    <mergeCell ref="O1:Q1"/>
    <mergeCell ref="M67:M71"/>
    <mergeCell ref="P67:P71"/>
    <mergeCell ref="H6:Q6"/>
    <mergeCell ref="I7:Q7"/>
    <mergeCell ref="M8:Q8"/>
    <mergeCell ref="J9:L9"/>
    <mergeCell ref="N67:N71"/>
    <mergeCell ref="Q67:Q71"/>
    <mergeCell ref="Q17:Q18"/>
    <mergeCell ref="J90:J93"/>
    <mergeCell ref="P100:P101"/>
    <mergeCell ref="M107:M109"/>
    <mergeCell ref="M100:M101"/>
    <mergeCell ref="M90:M93"/>
    <mergeCell ref="L90:L93"/>
    <mergeCell ref="A86:A93"/>
    <mergeCell ref="M9:M10"/>
    <mergeCell ref="A73:A84"/>
    <mergeCell ref="A63:A71"/>
    <mergeCell ref="D92:D93"/>
    <mergeCell ref="A28:A32"/>
    <mergeCell ref="A57:A61"/>
    <mergeCell ref="C59:I59"/>
    <mergeCell ref="I24:I26"/>
    <mergeCell ref="A42:A47"/>
    <mergeCell ref="C5:C10"/>
    <mergeCell ref="C12:D12"/>
    <mergeCell ref="C57:G57"/>
    <mergeCell ref="A5:A10"/>
    <mergeCell ref="D5:D10"/>
    <mergeCell ref="A34:A39"/>
    <mergeCell ref="A13:A18"/>
    <mergeCell ref="A20:A26"/>
    <mergeCell ref="E5:E10"/>
    <mergeCell ref="J67:J71"/>
    <mergeCell ref="I67:I71"/>
    <mergeCell ref="H67:H71"/>
    <mergeCell ref="A49:A55"/>
    <mergeCell ref="D90:D91"/>
    <mergeCell ref="C132:F132"/>
    <mergeCell ref="C130:F130"/>
    <mergeCell ref="C58:G58"/>
    <mergeCell ref="D77:D80"/>
    <mergeCell ref="I77:I84"/>
    <mergeCell ref="J77:J84"/>
    <mergeCell ref="D81:D84"/>
    <mergeCell ref="C152:D152"/>
    <mergeCell ref="H134:H135"/>
    <mergeCell ref="C95:D95"/>
    <mergeCell ref="I90:I93"/>
    <mergeCell ref="H90:H93"/>
    <mergeCell ref="C131:F131"/>
    <mergeCell ref="H115:H116"/>
    <mergeCell ref="H17:H18"/>
    <mergeCell ref="I17:I18"/>
    <mergeCell ref="J17:J18"/>
    <mergeCell ref="K17:K18"/>
    <mergeCell ref="J24:J26"/>
    <mergeCell ref="H38:H40"/>
    <mergeCell ref="I38:I40"/>
    <mergeCell ref="J38:J40"/>
    <mergeCell ref="H7:H10"/>
    <mergeCell ref="I8:L8"/>
    <mergeCell ref="A2:Q2"/>
    <mergeCell ref="A3:Q3"/>
    <mergeCell ref="N9:Q9"/>
    <mergeCell ref="F6:F10"/>
    <mergeCell ref="G6:G10"/>
    <mergeCell ref="F5:G5"/>
    <mergeCell ref="B5:B10"/>
    <mergeCell ref="I9:I10"/>
    <mergeCell ref="H5:Q5"/>
    <mergeCell ref="A137:A142"/>
    <mergeCell ref="H141:H142"/>
    <mergeCell ref="I141:I142"/>
    <mergeCell ref="H107:H109"/>
    <mergeCell ref="I107:I109"/>
    <mergeCell ref="A118:A122"/>
    <mergeCell ref="A124:A128"/>
    <mergeCell ref="I115:I116"/>
    <mergeCell ref="A111:A116"/>
    <mergeCell ref="A103:A109"/>
    <mergeCell ref="K141:K142"/>
    <mergeCell ref="L141:L142"/>
    <mergeCell ref="H24:H26"/>
    <mergeCell ref="L107:L109"/>
    <mergeCell ref="L77:L84"/>
    <mergeCell ref="H77:H84"/>
    <mergeCell ref="K38:K40"/>
    <mergeCell ref="L38:L40"/>
    <mergeCell ref="K24:K26"/>
    <mergeCell ref="J141:J142"/>
    <mergeCell ref="B160:Q160"/>
    <mergeCell ref="N24:N26"/>
    <mergeCell ref="O24:O26"/>
    <mergeCell ref="P24:P26"/>
    <mergeCell ref="Q24:Q26"/>
    <mergeCell ref="H46:H47"/>
    <mergeCell ref="I46:I47"/>
    <mergeCell ref="J46:J47"/>
    <mergeCell ref="K46:K47"/>
    <mergeCell ref="L46:L47"/>
    <mergeCell ref="M46:M47"/>
    <mergeCell ref="N46:N47"/>
    <mergeCell ref="O46:O47"/>
  </mergeCells>
  <printOptions horizontalCentered="1"/>
  <pageMargins left="0.3937007874015748" right="0.3937007874015748" top="0.5905511811023623" bottom="0.59" header="0.5118110236220472" footer="0.38"/>
  <pageSetup firstPageNumber="24" useFirstPageNumber="1" horizontalDpi="600" verticalDpi="600" orientation="landscape" paperSize="9" scale="56" r:id="rId1"/>
  <headerFooter alignWithMargins="0">
    <oddFooter>&amp;L&amp;P</oddFooter>
  </headerFooter>
  <rowBreaks count="3" manualBreakCount="3">
    <brk id="48" max="16" man="1"/>
    <brk id="94" max="16" man="1"/>
    <brk id="1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i.banaszkiewicz</dc:creator>
  <cp:keywords/>
  <dc:description/>
  <cp:lastModifiedBy>esakowska</cp:lastModifiedBy>
  <cp:lastPrinted>2010-12-16T03:09:16Z</cp:lastPrinted>
  <dcterms:created xsi:type="dcterms:W3CDTF">2008-09-17T09:38:43Z</dcterms:created>
  <dcterms:modified xsi:type="dcterms:W3CDTF">2010-12-22T11:32:44Z</dcterms:modified>
  <cp:category/>
  <cp:version/>
  <cp:contentType/>
  <cp:contentStatus/>
</cp:coreProperties>
</file>