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'Arkusz1'!$A$1:$E$538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<sst xmlns="http://schemas.openxmlformats.org/spreadsheetml/2006/main" count="707" uniqueCount="327">
  <si>
    <t>Dział/ rozdz.</t>
  </si>
  <si>
    <t>Treść</t>
  </si>
  <si>
    <t>Budżet Kalisza</t>
  </si>
  <si>
    <t>Miasto</t>
  </si>
  <si>
    <t>Powiat</t>
  </si>
  <si>
    <t xml:space="preserve">ZADANIA WŁASNE </t>
  </si>
  <si>
    <t>010</t>
  </si>
  <si>
    <t>Rolnictwo i łowiectwo</t>
  </si>
  <si>
    <t>01030</t>
  </si>
  <si>
    <t>Izby rolnicze</t>
  </si>
  <si>
    <t xml:space="preserve">     w tym:</t>
  </si>
  <si>
    <t xml:space="preserve">     dotacje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</si>
  <si>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</si>
  <si>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</si>
  <si>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</si>
  <si>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</si>
  <si>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</si>
  <si>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</si>
  <si>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</si>
  <si>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</si>
  <si>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</si>
  <si>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</si>
  <si>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</si>
  <si>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</si>
  <si>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</si>
  <si>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</si>
  <si>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</si>
  <si>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</si>
  <si>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</si>
  <si>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</si>
  <si>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</si>
  <si>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</si>
  <si>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</si>
  <si>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 xml:space="preserve">      wynagr. i pochodne od wynagr.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</si>
  <si>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</si>
  <si>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</si>
  <si>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</si>
  <si>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</si>
  <si>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</si>
  <si>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</si>
  <si>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</si>
  <si>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</si>
  <si>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</si>
  <si>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</si>
  <si>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</si>
  <si>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</si>
  <si>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</si>
  <si>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</si>
  <si>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</si>
  <si>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</si>
  <si>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</si>
  <si>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</si>
  <si>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</si>
  <si>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</si>
  <si>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</si>
  <si>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</si>
  <si>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</si>
  <si>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</si>
  <si>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</si>
  <si>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</si>
  <si>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</si>
  <si>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</si>
  <si>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</si>
  <si>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</si>
  <si>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</si>
  <si>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</si>
  <si>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</si>
  <si>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</si>
  <si>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</si>
  <si>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</si>
  <si>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</si>
  <si>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>754</t>
  </si>
  <si>
    <t>Bezpieczeństwo publiczne i ochrona przeciwpożarowa</t>
  </si>
  <si>
    <t>75405</t>
  </si>
  <si>
    <t>Komendy powiatowe Policji</t>
  </si>
  <si>
    <t>75411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</si>
  <si>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</si>
  <si>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</si>
  <si>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</si>
  <si>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</si>
  <si>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</si>
  <si>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</si>
  <si>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>75416</t>
  </si>
  <si>
    <t>Straż Miejska</t>
  </si>
  <si>
    <t>75478</t>
  </si>
  <si>
    <t>Usuwanie skutków klęsk żywiołowych</t>
  </si>
  <si>
    <t>75495</t>
  </si>
  <si>
    <t>756</t>
  </si>
  <si>
    <t>75647</t>
  </si>
  <si>
    <t>Pobór podatków, opłat i niepodatkowych należności budżetowych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</si>
  <si>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</si>
  <si>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</si>
  <si>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</si>
  <si>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</si>
  <si>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</si>
  <si>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</si>
  <si>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</si>
  <si>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</si>
  <si>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</si>
  <si>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</si>
  <si>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</si>
  <si>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</si>
  <si>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</si>
  <si>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</si>
  <si>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</si>
  <si>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</si>
  <si>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</si>
  <si>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 xml:space="preserve">    wydatki majątkowe</t>
  </si>
  <si>
    <t>80111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</si>
  <si>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</si>
  <si>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</si>
  <si>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</si>
  <si>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</si>
  <si>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</si>
  <si>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</si>
  <si>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</si>
  <si>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</si>
  <si>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</si>
  <si>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</si>
  <si>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</si>
  <si>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</si>
  <si>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</si>
  <si>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</si>
  <si>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</si>
  <si>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</si>
  <si>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</si>
  <si>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</si>
  <si>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</si>
  <si>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</si>
  <si>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</si>
  <si>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</si>
  <si>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</si>
  <si>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</si>
  <si>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</si>
  <si>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</si>
  <si>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</si>
  <si>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</si>
  <si>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</si>
  <si>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</si>
  <si>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</si>
  <si>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</si>
  <si>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</si>
  <si>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</si>
  <si>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</si>
  <si>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</si>
  <si>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</si>
  <si>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</si>
  <si>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</si>
  <si>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</si>
  <si>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</si>
  <si>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</si>
  <si>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</si>
  <si>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</si>
  <si>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</si>
  <si>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</si>
  <si>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</si>
  <si>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</si>
  <si>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</si>
  <si>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</si>
  <si>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</si>
  <si>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</si>
  <si>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</si>
  <si>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</si>
  <si>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</si>
  <si>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</si>
  <si>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</si>
  <si>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</si>
  <si>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</si>
  <si>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</si>
  <si>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</si>
  <si>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</si>
  <si>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</si>
  <si>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</si>
  <si>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</si>
  <si>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</si>
  <si>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</si>
  <si>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</si>
  <si>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</si>
  <si>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</si>
  <si>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</si>
  <si>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</si>
  <si>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</si>
  <si>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</si>
  <si>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</si>
  <si>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</si>
  <si>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</si>
  <si>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</si>
  <si>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</si>
  <si>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</si>
  <si>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</si>
  <si>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</si>
  <si>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</si>
  <si>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</si>
  <si>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</si>
  <si>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</si>
  <si>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</si>
  <si>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</si>
  <si>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</si>
  <si>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</si>
  <si>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</si>
  <si>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</si>
  <si>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</si>
  <si>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</si>
  <si>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</si>
  <si>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</si>
  <si>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</si>
  <si>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</si>
  <si>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</si>
  <si>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</si>
  <si>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</si>
  <si>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</si>
  <si>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</si>
  <si>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</si>
  <si>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</si>
  <si>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</si>
  <si>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</si>
  <si>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</si>
  <si>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</si>
  <si>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</si>
  <si>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</si>
  <si>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</si>
  <si>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</si>
  <si>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</si>
  <si>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</si>
  <si>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</si>
  <si>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</si>
  <si>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</si>
  <si>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</si>
  <si>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</si>
  <si>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</si>
  <si>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</si>
  <si>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</si>
  <si>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</si>
  <si>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</si>
  <si>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</si>
  <si>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</si>
  <si>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</si>
  <si>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</si>
  <si>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</si>
  <si>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</si>
  <si>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</si>
  <si>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92695</t>
  </si>
  <si>
    <t>ZADANIA ZLECONE Z ZAKRESU                            ADMINISTRACJI RZADOWEJ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</si>
  <si>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</si>
  <si>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</si>
  <si>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</si>
  <si>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</si>
  <si>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</si>
  <si>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</si>
  <si>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</si>
  <si>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 xml:space="preserve">Ochrona zdrowia </t>
  </si>
  <si>
    <t>85213</t>
  </si>
  <si>
    <t>ZADANIA REALIZOWANE NA PODSTAWIE POROZUMIEŃ Z ORGANAMI ADMIN. RZĄDOWEJ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</si>
  <si>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</si>
  <si>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</si>
  <si>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</si>
  <si>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</si>
  <si>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</si>
  <si>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</si>
  <si>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 xml:space="preserve">   wydatki bieżące                          </t>
  </si>
  <si>
    <t xml:space="preserve">   wydatki bieżące                     </t>
  </si>
  <si>
    <t xml:space="preserve">   wydatki bieżące                        </t>
  </si>
  <si>
    <t xml:space="preserve">   wydatki bieżące                       </t>
  </si>
  <si>
    <t>85233</t>
  </si>
  <si>
    <t>Różne rozliczenia finansowe</t>
  </si>
  <si>
    <t>150</t>
  </si>
  <si>
    <t>Przetwórstwo przemysłowe</t>
  </si>
  <si>
    <t>15011</t>
  </si>
  <si>
    <t>Rozwój przedsiębiorczości</t>
  </si>
  <si>
    <t xml:space="preserve">   wydatki bieżące                            </t>
  </si>
  <si>
    <t xml:space="preserve">  wydatki majątkowe</t>
  </si>
  <si>
    <t>71095</t>
  </si>
  <si>
    <t>75075</t>
  </si>
  <si>
    <t>Promocja jednostek samorządu terytorialnego</t>
  </si>
  <si>
    <t>80103</t>
  </si>
  <si>
    <t>Oddziały przedszkolne w szkołach podstawowych</t>
  </si>
  <si>
    <t>75814</t>
  </si>
  <si>
    <t>85311</t>
  </si>
  <si>
    <t>Rehabilitacja zawodowa i społeczna osób niepełnosprawnych</t>
  </si>
  <si>
    <t xml:space="preserve">     wynagr.i pochodne od wynagr.  </t>
  </si>
  <si>
    <t>Szkolnictwo wyższe</t>
  </si>
  <si>
    <t>Placówki opiekuńczo-wychowawcze</t>
  </si>
  <si>
    <t>Rodziny zastępcze</t>
  </si>
  <si>
    <t xml:space="preserve">   wydatki bieżące                             </t>
  </si>
  <si>
    <t>Urzędy naczelnych organów władzy państwowej, kontroli i ochrony prawa</t>
  </si>
  <si>
    <t>Zasiłki i pomoc w naturze oraz składki na ubezpieczenia emerytalne i rentowe</t>
  </si>
  <si>
    <t>Ochrona zabytków i opieka nad zabytkami</t>
  </si>
  <si>
    <t>70001</t>
  </si>
  <si>
    <t>Zakłady gospodarki mieszkaniowej</t>
  </si>
  <si>
    <t xml:space="preserve">     dotacje     </t>
  </si>
  <si>
    <t xml:space="preserve">   wydatki bieżące                         </t>
  </si>
  <si>
    <t>Zadania w zakresie kultury fizycznej i sportu</t>
  </si>
  <si>
    <t xml:space="preserve">   wydatki bieżące            </t>
  </si>
  <si>
    <t xml:space="preserve">     wydatki na obsługę długu</t>
  </si>
  <si>
    <t xml:space="preserve">    dotacje</t>
  </si>
  <si>
    <t>Dochody od osób prawnych, od osób fizycznych i od innych jednostek nieposiadających osob.prawnej oraz wydatki związane z ich poborem</t>
  </si>
  <si>
    <t xml:space="preserve">Składki na ubezpieczenie zdrowotne oraz świadczenia dla osób nieobjętych obowiązkiem ubezpieczenia zdrowotnego </t>
  </si>
  <si>
    <t>Komendy powiatowe Państwowej Straży Pożarnej</t>
  </si>
  <si>
    <t xml:space="preserve">                                                                                 </t>
  </si>
  <si>
    <t xml:space="preserve">Pomoc materialna dla studentów </t>
  </si>
  <si>
    <t xml:space="preserve">   wydatki bieżące          </t>
  </si>
  <si>
    <t xml:space="preserve">   wydatki bieżące        </t>
  </si>
  <si>
    <t xml:space="preserve">   wydatki bieżące         </t>
  </si>
  <si>
    <t xml:space="preserve">     wynagr. i pochodne od wynagr. </t>
  </si>
  <si>
    <t xml:space="preserve">  wydatki bieżące           </t>
  </si>
  <si>
    <t xml:space="preserve">   wydatki bieżące      </t>
  </si>
  <si>
    <t xml:space="preserve">   wydatki bieżące     </t>
  </si>
  <si>
    <t xml:space="preserve">     dotacje         </t>
  </si>
  <si>
    <t xml:space="preserve">   wydatki bieżące       </t>
  </si>
  <si>
    <t xml:space="preserve">   wydatki bieżące    </t>
  </si>
  <si>
    <t xml:space="preserve">     wynagr. i pochodne od wynagr.  </t>
  </si>
  <si>
    <t xml:space="preserve">     dotacje   </t>
  </si>
  <si>
    <t xml:space="preserve">     dotacje    </t>
  </si>
  <si>
    <t xml:space="preserve">   wydatki bieżące   </t>
  </si>
  <si>
    <t xml:space="preserve">   wydatki bieżące  </t>
  </si>
  <si>
    <t xml:space="preserve">     dotacje                </t>
  </si>
  <si>
    <t xml:space="preserve">   wydatki bieżące           </t>
  </si>
  <si>
    <t>Składki na ubezpieczenie zdrowotne opłacane za osoby pobierające niektóre świadczenia z pomocy społecznej oraz niektóre świadczenia rodzinne</t>
  </si>
  <si>
    <t>Obsługa papierów wartościowych, kredytów i pożyczek jednostek samorządu terytorialnego</t>
  </si>
  <si>
    <t>Świadczenia rodzinne, zaliczka alimentacyjna oraz składki na ubezpieczenia emerytalne i rentowe z ubezpieczenia społecznego</t>
  </si>
  <si>
    <t>Poradnie psychologiczno-pedagogiczne, w tym poradnie specjalistyczne</t>
  </si>
  <si>
    <t>/w zł, gr/</t>
  </si>
  <si>
    <t xml:space="preserve">PLAN WYDATKÓW BUDŻETU KALISZA NA 2007 ROK                                                                                                                        </t>
  </si>
  <si>
    <t>Gimnazja specjalne</t>
  </si>
  <si>
    <t xml:space="preserve">Teatry </t>
  </si>
  <si>
    <t>Załącznik nr 2
do uchwały Nr IV/39/2006
Rady Miejskiej Kalisza
z dnia 28 grudnia 2006 r.
w sprawie uchwalenia budżetu Kalisza - 
Miasta na prawach powiatu na 2007 rok</t>
  </si>
  <si>
    <t>Placówki wychowania pozaszkolnego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</si>
</sst>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4"/>
      <name val="Arial CE"/>
      <family val="2"/>
    </font>
    <font>
      <sz val="10"/>
      <color indexed="48"/>
      <name val="Arial CE"/>
      <family val="0"/>
    </font>
    <font>
      <sz val="10"/>
      <color indexed="12"/>
      <name val="Arial CE"/>
      <family val="0"/>
    </font>
    <font>
      <b/>
      <sz val="10"/>
      <color indexed="18"/>
      <name val="Arial CE"/>
      <family val="0"/>
    </font>
    <font>
      <sz val="10"/>
      <color indexed="20"/>
      <name val="Arial CE"/>
      <family val="0"/>
    </font>
    <font>
      <sz val="10"/>
      <color indexed="18"/>
      <name val="Arial CE"/>
      <family val="0"/>
    </font>
    <font>
      <sz val="10"/>
      <color indexed="17"/>
      <name val="Arial CE"/>
      <family val="0"/>
    </font>
    <font>
      <i/>
      <sz val="8"/>
      <name val="Arial CE"/>
      <family val="0"/>
    </font>
    <font>
      <i/>
      <sz val="8"/>
      <color indexed="2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49" fontId="0" fillId="0" borderId="2" xfId="0" applyNumberFormat="1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 vertical="top"/>
    </xf>
    <xf numFmtId="3" fontId="6" fillId="0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/>
    </xf>
    <xf numFmtId="3" fontId="0" fillId="0" borderId="5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3" fontId="4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vertical="center"/>
    </xf>
    <xf numFmtId="4" fontId="9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4" fontId="0" fillId="0" borderId="1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0" fillId="0" borderId="5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8"/>
  <sheetViews>
    <sheetView tabSelected="1" view="pageBreakPreview" zoomScale="120" zoomScaleNormal="75" zoomScaleSheetLayoutView="120" workbookViewId="0" topLeftCell="A1">
      <selection activeCell="B532" sqref="B532"/>
    </sheetView>
  </sheetViews>
  <sheetFormatPr defaultColWidth="9.00390625" defaultRowHeight="12.75"/>
  <cols>
    <col min="1" max="1" width="6.625" style="0" customWidth="1"/>
    <col min="2" max="2" width="41.625" style="0" customWidth="1"/>
    <col min="3" max="3" width="15.875" style="0" customWidth="1"/>
    <col min="4" max="5" width="14.25390625" style="0" customWidth="1"/>
    <col min="6" max="6" width="12.875" style="2" customWidth="1"/>
    <col min="7" max="7" width="15.125" style="0" customWidth="1"/>
    <col min="8" max="8" width="11.75390625" style="0" customWidth="1"/>
    <col min="9" max="9" width="10.375" style="0" customWidth="1"/>
    <col min="10" max="10" width="9.25390625" style="0" customWidth="1"/>
    <col min="11" max="12" width="10.375" style="0" customWidth="1"/>
  </cols>
  <sheetData>
    <row r="1" spans="1:7" s="38" customFormat="1" ht="69" customHeight="1">
      <c r="A1" s="1"/>
      <c r="B1" s="43"/>
      <c r="C1" s="1"/>
      <c r="D1" s="126" t="s">
        <v>325</v>
      </c>
      <c r="E1" s="126"/>
      <c r="F1" s="93"/>
      <c r="G1" s="96"/>
    </row>
    <row r="2" spans="1:7" s="32" customFormat="1" ht="14.25" customHeight="1">
      <c r="A2" s="133" t="s">
        <v>322</v>
      </c>
      <c r="B2" s="134"/>
      <c r="C2" s="134"/>
      <c r="D2" s="134"/>
      <c r="E2" s="134"/>
      <c r="F2" s="95"/>
      <c r="G2" s="96"/>
    </row>
    <row r="3" spans="1:7" s="37" customFormat="1" ht="12" customHeight="1">
      <c r="A3" s="3"/>
      <c r="B3" s="4"/>
      <c r="C3" s="4"/>
      <c r="D3" s="4"/>
      <c r="E3" s="4" t="s">
        <v>321</v>
      </c>
      <c r="F3" s="94"/>
      <c r="G3" s="96"/>
    </row>
    <row r="4" spans="1:7" s="32" customFormat="1" ht="24">
      <c r="A4" s="117" t="s">
        <v>0</v>
      </c>
      <c r="B4" s="117" t="s">
        <v>1</v>
      </c>
      <c r="C4" s="117" t="s">
        <v>2</v>
      </c>
      <c r="D4" s="117" t="s">
        <v>3</v>
      </c>
      <c r="E4" s="117" t="s">
        <v>4</v>
      </c>
      <c r="F4" s="94"/>
      <c r="G4" s="96"/>
    </row>
    <row r="5" spans="1:7" s="125" customFormat="1" ht="12" customHeight="1" thickBot="1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3"/>
      <c r="G5" s="124"/>
    </row>
    <row r="6" spans="1:7" s="32" customFormat="1" ht="14.25" thickBot="1" thickTop="1">
      <c r="A6" s="128" t="s">
        <v>5</v>
      </c>
      <c r="B6" s="128"/>
      <c r="C6" s="121">
        <f>SUM(D6,E6)</f>
        <v>311316040</v>
      </c>
      <c r="D6" s="121">
        <f>SUM(D7,D14,D25,D28,D39,D46,D63,D79,D105,D140,D145,D153,D222,D297,D319,D357,D384,D429,D432,D135,D246,D19)</f>
        <v>215217190</v>
      </c>
      <c r="E6" s="121">
        <f>SUM(E7,E14,E25,E28,E39,E46,E63,E79,E105,E140,E145,E153,E222,E297,E319,E357,E384,E429,E432,E246,E135)</f>
        <v>96098850</v>
      </c>
      <c r="F6" s="94"/>
      <c r="G6" s="93"/>
    </row>
    <row r="7" spans="1:7" s="32" customFormat="1" ht="13.5" thickTop="1">
      <c r="A7" s="15" t="s">
        <v>6</v>
      </c>
      <c r="B7" s="16" t="s">
        <v>7</v>
      </c>
      <c r="C7" s="18">
        <f>SUM(D7,E7)</f>
        <v>11000</v>
      </c>
      <c r="D7" s="18">
        <f>SUM(D8,D12)</f>
        <v>11000</v>
      </c>
      <c r="E7" s="18">
        <f>SUM(E8,E12)</f>
        <v>0</v>
      </c>
      <c r="F7" s="83" t="e">
        <f>SUM(D27,D35,D38,D55,D57,D62,D78,D96,D110,D112,#REF!,D134,D152,D159,D178,D221,D224,D267,D280,D356,D360,D365,D378,D383,D389,D414,D437,)</f>
        <v>#REF!</v>
      </c>
      <c r="G7" s="84">
        <f>SUM(E35,E112,E190,E200,E252,E314,E480,E482,)</f>
        <v>19992056</v>
      </c>
    </row>
    <row r="8" spans="1:6" s="32" customFormat="1" ht="12.75">
      <c r="A8" s="6" t="s">
        <v>8</v>
      </c>
      <c r="B8" s="7" t="s">
        <v>9</v>
      </c>
      <c r="C8" s="8">
        <f>SUM(D8,E8)</f>
        <v>7000</v>
      </c>
      <c r="D8" s="8">
        <f>SUM(D9)</f>
        <v>7000</v>
      </c>
      <c r="E8" s="8">
        <v>0</v>
      </c>
      <c r="F8" s="69"/>
    </row>
    <row r="9" spans="1:6" s="32" customFormat="1" ht="12.75">
      <c r="A9" s="44"/>
      <c r="B9" s="10" t="s">
        <v>300</v>
      </c>
      <c r="C9" s="11">
        <f>SUM(D9,E9)</f>
        <v>7000</v>
      </c>
      <c r="D9" s="11">
        <v>7000</v>
      </c>
      <c r="E9" s="11">
        <v>0</v>
      </c>
      <c r="F9" s="31"/>
    </row>
    <row r="10" spans="1:6" s="32" customFormat="1" ht="12.75">
      <c r="A10" s="44"/>
      <c r="B10" s="10" t="s">
        <v>10</v>
      </c>
      <c r="C10" s="11"/>
      <c r="D10" s="11"/>
      <c r="E10" s="11"/>
      <c r="F10" s="31"/>
    </row>
    <row r="11" spans="1:6" s="32" customFormat="1" ht="12.75">
      <c r="A11" s="46"/>
      <c r="B11" s="13" t="s">
        <v>11</v>
      </c>
      <c r="C11" s="14">
        <f aca="true" t="shared" si="0" ref="C11:C21">SUM(D11,E11)</f>
        <v>7000</v>
      </c>
      <c r="D11" s="14">
        <v>7000</v>
      </c>
      <c r="E11" s="14">
        <v>0</v>
      </c>
      <c r="F11" s="31"/>
    </row>
    <row r="12" spans="1:6" s="32" customFormat="1" ht="12.75">
      <c r="A12" s="6" t="s">
        <v>12</v>
      </c>
      <c r="B12" s="7" t="s">
        <v>13</v>
      </c>
      <c r="C12" s="8">
        <f t="shared" si="0"/>
        <v>4000</v>
      </c>
      <c r="D12" s="8">
        <f>SUM(D13)</f>
        <v>4000</v>
      </c>
      <c r="E12" s="8">
        <f>SUM(E13)</f>
        <v>0</v>
      </c>
      <c r="F12" s="31"/>
    </row>
    <row r="13" spans="1:6" s="32" customFormat="1" ht="12.75">
      <c r="A13" s="12"/>
      <c r="B13" s="13" t="s">
        <v>300</v>
      </c>
      <c r="C13" s="14">
        <f t="shared" si="0"/>
        <v>4000</v>
      </c>
      <c r="D13" s="11">
        <v>4000</v>
      </c>
      <c r="E13" s="11">
        <v>0</v>
      </c>
      <c r="F13" s="31"/>
    </row>
    <row r="14" spans="1:7" s="32" customFormat="1" ht="12.75">
      <c r="A14" s="23" t="s">
        <v>14</v>
      </c>
      <c r="B14" s="25" t="s">
        <v>15</v>
      </c>
      <c r="C14" s="17">
        <f t="shared" si="0"/>
        <v>3400</v>
      </c>
      <c r="D14" s="18">
        <f>SUM(D17)</f>
        <v>0</v>
      </c>
      <c r="E14" s="18">
        <f>SUM(E17,E15)</f>
        <v>3400</v>
      </c>
      <c r="F14" s="31"/>
      <c r="G14" s="84"/>
    </row>
    <row r="15" spans="1:7" s="32" customFormat="1" ht="12.75">
      <c r="A15" s="9" t="s">
        <v>16</v>
      </c>
      <c r="B15" s="10" t="s">
        <v>17</v>
      </c>
      <c r="C15" s="11">
        <f t="shared" si="0"/>
        <v>3000</v>
      </c>
      <c r="D15" s="11">
        <f>SUM(D16)</f>
        <v>0</v>
      </c>
      <c r="E15" s="11">
        <f>SUM(E16)</f>
        <v>3000</v>
      </c>
      <c r="F15" s="31"/>
      <c r="G15" s="70"/>
    </row>
    <row r="16" spans="1:6" s="32" customFormat="1" ht="12.75">
      <c r="A16" s="12"/>
      <c r="B16" s="13" t="s">
        <v>301</v>
      </c>
      <c r="C16" s="14">
        <f t="shared" si="0"/>
        <v>3000</v>
      </c>
      <c r="D16" s="14">
        <v>0</v>
      </c>
      <c r="E16" s="14">
        <v>3000</v>
      </c>
      <c r="F16" s="31"/>
    </row>
    <row r="17" spans="1:6" s="32" customFormat="1" ht="12.75">
      <c r="A17" s="9" t="s">
        <v>19</v>
      </c>
      <c r="B17" s="10" t="s">
        <v>20</v>
      </c>
      <c r="C17" s="11">
        <f t="shared" si="0"/>
        <v>400</v>
      </c>
      <c r="D17" s="11">
        <f>SUM(D18)</f>
        <v>0</v>
      </c>
      <c r="E17" s="11">
        <f>SUM(E18)</f>
        <v>400</v>
      </c>
      <c r="F17" s="31"/>
    </row>
    <row r="18" spans="1:6" s="32" customFormat="1" ht="12.75" customHeight="1">
      <c r="A18" s="12"/>
      <c r="B18" s="13" t="s">
        <v>302</v>
      </c>
      <c r="C18" s="14">
        <f t="shared" si="0"/>
        <v>400</v>
      </c>
      <c r="D18" s="14">
        <v>0</v>
      </c>
      <c r="E18" s="14">
        <v>400</v>
      </c>
      <c r="F18" s="31"/>
    </row>
    <row r="19" spans="1:6" s="32" customFormat="1" ht="12.75">
      <c r="A19" s="15" t="s">
        <v>265</v>
      </c>
      <c r="B19" s="16" t="s">
        <v>266</v>
      </c>
      <c r="C19" s="20">
        <f t="shared" si="0"/>
        <v>580000</v>
      </c>
      <c r="D19" s="20">
        <f>SUM(D20)</f>
        <v>580000</v>
      </c>
      <c r="E19" s="18">
        <v>0</v>
      </c>
      <c r="F19" s="83"/>
    </row>
    <row r="20" spans="1:6" s="32" customFormat="1" ht="12.75">
      <c r="A20" s="9" t="s">
        <v>267</v>
      </c>
      <c r="B20" s="10" t="s">
        <v>268</v>
      </c>
      <c r="C20" s="11">
        <f t="shared" si="0"/>
        <v>580000</v>
      </c>
      <c r="D20" s="11">
        <f>SUM(D21)</f>
        <v>580000</v>
      </c>
      <c r="E20" s="11">
        <v>0</v>
      </c>
      <c r="F20" s="69"/>
    </row>
    <row r="21" spans="1:6" s="32" customFormat="1" ht="12.75">
      <c r="A21" s="9"/>
      <c r="B21" s="10" t="s">
        <v>269</v>
      </c>
      <c r="C21" s="11">
        <f t="shared" si="0"/>
        <v>580000</v>
      </c>
      <c r="D21" s="11">
        <v>580000</v>
      </c>
      <c r="E21" s="11">
        <v>0</v>
      </c>
      <c r="F21" s="31"/>
    </row>
    <row r="22" spans="1:6" s="32" customFormat="1" ht="12.75">
      <c r="A22" s="44"/>
      <c r="B22" s="10" t="s">
        <v>10</v>
      </c>
      <c r="C22" s="45"/>
      <c r="D22" s="45"/>
      <c r="E22" s="11"/>
      <c r="F22" s="31"/>
    </row>
    <row r="23" spans="1:6" s="32" customFormat="1" ht="13.5" customHeight="1">
      <c r="A23" s="44"/>
      <c r="B23" s="10" t="s">
        <v>303</v>
      </c>
      <c r="C23" s="11">
        <f aca="true" t="shared" si="1" ref="C23:C32">SUM(D23,E23)</f>
        <v>9500</v>
      </c>
      <c r="D23" s="11">
        <v>9500</v>
      </c>
      <c r="E23" s="11">
        <v>0</v>
      </c>
      <c r="F23" s="31"/>
    </row>
    <row r="24" spans="1:6" s="32" customFormat="1" ht="14.25" customHeight="1">
      <c r="A24" s="46"/>
      <c r="B24" s="13" t="s">
        <v>11</v>
      </c>
      <c r="C24" s="14">
        <f t="shared" si="1"/>
        <v>570000</v>
      </c>
      <c r="D24" s="14">
        <v>570000</v>
      </c>
      <c r="E24" s="14">
        <v>0</v>
      </c>
      <c r="F24" s="31"/>
    </row>
    <row r="25" spans="1:6" s="32" customFormat="1" ht="25.5">
      <c r="A25" s="108" t="s">
        <v>21</v>
      </c>
      <c r="B25" s="109" t="s">
        <v>22</v>
      </c>
      <c r="C25" s="110">
        <f t="shared" si="1"/>
        <v>1503400</v>
      </c>
      <c r="D25" s="110">
        <f>SUM(D26)</f>
        <v>1503400</v>
      </c>
      <c r="E25" s="110">
        <f>SUM(E26)</f>
        <v>0</v>
      </c>
      <c r="F25" s="31"/>
    </row>
    <row r="26" spans="1:6" s="32" customFormat="1" ht="12.75">
      <c r="A26" s="111" t="s">
        <v>23</v>
      </c>
      <c r="B26" s="112" t="s">
        <v>24</v>
      </c>
      <c r="C26" s="30">
        <f t="shared" si="1"/>
        <v>1503400</v>
      </c>
      <c r="D26" s="30">
        <f>SUM(D27)</f>
        <v>1503400</v>
      </c>
      <c r="E26" s="30">
        <f>SUM(E27)</f>
        <v>0</v>
      </c>
      <c r="F26" s="31"/>
    </row>
    <row r="27" spans="1:6" s="32" customFormat="1" ht="12.75">
      <c r="A27" s="34"/>
      <c r="B27" s="35" t="s">
        <v>25</v>
      </c>
      <c r="C27" s="33">
        <f t="shared" si="1"/>
        <v>1503400</v>
      </c>
      <c r="D27" s="33">
        <v>1503400</v>
      </c>
      <c r="E27" s="33">
        <v>0</v>
      </c>
      <c r="F27" s="31"/>
    </row>
    <row r="28" spans="1:7" s="32" customFormat="1" ht="12.75">
      <c r="A28" s="15" t="s">
        <v>26</v>
      </c>
      <c r="B28" s="16" t="s">
        <v>27</v>
      </c>
      <c r="C28" s="20">
        <f t="shared" si="1"/>
        <v>35545093</v>
      </c>
      <c r="D28" s="77">
        <f>SUM(D29,D31,D36)</f>
        <v>18152127</v>
      </c>
      <c r="E28" s="20">
        <f>SUM(E29,E31,E36)</f>
        <v>17392966</v>
      </c>
      <c r="F28" s="83"/>
      <c r="G28" s="84"/>
    </row>
    <row r="29" spans="1:7" s="32" customFormat="1" ht="12.75">
      <c r="A29" s="6" t="s">
        <v>28</v>
      </c>
      <c r="B29" s="7" t="s">
        <v>29</v>
      </c>
      <c r="C29" s="8">
        <f t="shared" si="1"/>
        <v>8419100</v>
      </c>
      <c r="D29" s="11">
        <f>SUM(D30:D30)</f>
        <v>8419100</v>
      </c>
      <c r="E29" s="11">
        <f>SUM(E30)</f>
        <v>0</v>
      </c>
      <c r="F29" s="69"/>
      <c r="G29" s="70"/>
    </row>
    <row r="30" spans="1:6" s="32" customFormat="1" ht="12.75" customHeight="1">
      <c r="A30" s="12"/>
      <c r="B30" s="13" t="s">
        <v>304</v>
      </c>
      <c r="C30" s="14">
        <f t="shared" si="1"/>
        <v>8419100</v>
      </c>
      <c r="D30" s="14">
        <v>8419100</v>
      </c>
      <c r="E30" s="14">
        <v>0</v>
      </c>
      <c r="F30" s="31"/>
    </row>
    <row r="31" spans="1:6" s="32" customFormat="1" ht="15" customHeight="1">
      <c r="A31" s="9" t="s">
        <v>30</v>
      </c>
      <c r="B31" s="10" t="s">
        <v>31</v>
      </c>
      <c r="C31" s="21">
        <f t="shared" si="1"/>
        <v>19519163</v>
      </c>
      <c r="D31" s="21">
        <f>SUM(D32,D35)</f>
        <v>2126197</v>
      </c>
      <c r="E31" s="21">
        <f>SUM(E32,E35)</f>
        <v>17392966</v>
      </c>
      <c r="F31" s="31"/>
    </row>
    <row r="32" spans="1:6" s="32" customFormat="1" ht="12.75">
      <c r="A32" s="9"/>
      <c r="B32" s="10" t="s">
        <v>301</v>
      </c>
      <c r="C32" s="11">
        <f t="shared" si="1"/>
        <v>5381100</v>
      </c>
      <c r="D32" s="11">
        <v>1736000</v>
      </c>
      <c r="E32" s="11">
        <v>3645100</v>
      </c>
      <c r="F32" s="31"/>
    </row>
    <row r="33" spans="1:6" s="32" customFormat="1" ht="12.75">
      <c r="A33" s="9"/>
      <c r="B33" s="10" t="s">
        <v>10</v>
      </c>
      <c r="C33" s="11"/>
      <c r="D33" s="11"/>
      <c r="E33" s="11"/>
      <c r="F33" s="31"/>
    </row>
    <row r="34" spans="1:6" s="32" customFormat="1" ht="14.25" customHeight="1">
      <c r="A34" s="9"/>
      <c r="B34" s="10" t="s">
        <v>115</v>
      </c>
      <c r="C34" s="11">
        <f aca="true" t="shared" si="2" ref="C34:C41">SUM(D34,E34)</f>
        <v>2099400</v>
      </c>
      <c r="D34" s="11">
        <v>0</v>
      </c>
      <c r="E34" s="30">
        <v>2099400</v>
      </c>
      <c r="F34" s="105"/>
    </row>
    <row r="35" spans="1:6" s="32" customFormat="1" ht="12.75">
      <c r="A35" s="34"/>
      <c r="B35" s="35" t="s">
        <v>270</v>
      </c>
      <c r="C35" s="33">
        <f t="shared" si="2"/>
        <v>14138063</v>
      </c>
      <c r="D35" s="33">
        <f>0+390197</f>
        <v>390197</v>
      </c>
      <c r="E35" s="33">
        <f>14238064-390197-100000-1</f>
        <v>13747866</v>
      </c>
      <c r="F35" s="31"/>
    </row>
    <row r="36" spans="1:6" s="32" customFormat="1" ht="15" customHeight="1">
      <c r="A36" s="6" t="s">
        <v>34</v>
      </c>
      <c r="B36" s="7" t="s">
        <v>35</v>
      </c>
      <c r="C36" s="8">
        <f t="shared" si="2"/>
        <v>7606830</v>
      </c>
      <c r="D36" s="8">
        <f>SUM(D37,D38)</f>
        <v>7606830</v>
      </c>
      <c r="E36" s="8">
        <f>SUM(E37:E38)</f>
        <v>0</v>
      </c>
      <c r="F36" s="31"/>
    </row>
    <row r="37" spans="1:6" s="32" customFormat="1" ht="14.25" customHeight="1">
      <c r="A37" s="44"/>
      <c r="B37" s="10" t="s">
        <v>32</v>
      </c>
      <c r="C37" s="11">
        <f t="shared" si="2"/>
        <v>1091350</v>
      </c>
      <c r="D37" s="11">
        <v>1091350</v>
      </c>
      <c r="E37" s="11">
        <v>0</v>
      </c>
      <c r="F37" s="31"/>
    </row>
    <row r="38" spans="1:6" s="32" customFormat="1" ht="12.75">
      <c r="A38" s="113"/>
      <c r="B38" s="35" t="s">
        <v>25</v>
      </c>
      <c r="C38" s="33">
        <f t="shared" si="2"/>
        <v>6515480</v>
      </c>
      <c r="D38" s="33">
        <v>6515480</v>
      </c>
      <c r="E38" s="33">
        <v>0</v>
      </c>
      <c r="F38" s="31"/>
    </row>
    <row r="39" spans="1:6" ht="15" customHeight="1">
      <c r="A39" s="15" t="s">
        <v>37</v>
      </c>
      <c r="B39" s="16" t="s">
        <v>38</v>
      </c>
      <c r="C39" s="18">
        <f t="shared" si="2"/>
        <v>93800</v>
      </c>
      <c r="D39" s="18">
        <f>SUM(D40,D44)</f>
        <v>93800</v>
      </c>
      <c r="E39" s="18">
        <f>SUM(E40,E44)</f>
        <v>0</v>
      </c>
      <c r="F39" s="85"/>
    </row>
    <row r="40" spans="1:6" ht="12.75">
      <c r="A40" s="6" t="s">
        <v>39</v>
      </c>
      <c r="B40" s="7" t="s">
        <v>40</v>
      </c>
      <c r="C40" s="22">
        <f t="shared" si="2"/>
        <v>65700</v>
      </c>
      <c r="D40" s="21">
        <f>SUM(D41)</f>
        <v>65700</v>
      </c>
      <c r="E40" s="21">
        <f>SUM(E41)</f>
        <v>0</v>
      </c>
      <c r="F40" s="71"/>
    </row>
    <row r="41" spans="1:5" ht="12.75">
      <c r="A41" s="9"/>
      <c r="B41" s="10" t="s">
        <v>305</v>
      </c>
      <c r="C41" s="11">
        <f t="shared" si="2"/>
        <v>65700</v>
      </c>
      <c r="D41" s="11">
        <v>65700</v>
      </c>
      <c r="E41" s="11">
        <v>0</v>
      </c>
    </row>
    <row r="42" spans="1:5" ht="12.75">
      <c r="A42" s="44"/>
      <c r="B42" s="10" t="s">
        <v>10</v>
      </c>
      <c r="C42" s="11"/>
      <c r="D42" s="11"/>
      <c r="E42" s="11"/>
    </row>
    <row r="43" spans="1:5" ht="13.5" customHeight="1">
      <c r="A43" s="46"/>
      <c r="B43" s="13" t="s">
        <v>115</v>
      </c>
      <c r="C43" s="14">
        <f aca="true" t="shared" si="3" ref="C43:C48">SUM(D43,E43)</f>
        <v>3000</v>
      </c>
      <c r="D43" s="14">
        <v>3000</v>
      </c>
      <c r="E43" s="14">
        <v>0</v>
      </c>
    </row>
    <row r="44" spans="1:5" ht="14.25" customHeight="1">
      <c r="A44" s="6" t="s">
        <v>41</v>
      </c>
      <c r="B44" s="7" t="s">
        <v>13</v>
      </c>
      <c r="C44" s="11">
        <f t="shared" si="3"/>
        <v>28100</v>
      </c>
      <c r="D44" s="11">
        <f>SUM(D45)</f>
        <v>28100</v>
      </c>
      <c r="E44" s="11">
        <f>SUM(E45)</f>
        <v>0</v>
      </c>
    </row>
    <row r="45" spans="1:5" ht="13.5" customHeight="1">
      <c r="A45" s="12"/>
      <c r="B45" s="13" t="s">
        <v>306</v>
      </c>
      <c r="C45" s="11">
        <f t="shared" si="3"/>
        <v>28100</v>
      </c>
      <c r="D45" s="14">
        <v>28100</v>
      </c>
      <c r="E45" s="14">
        <v>0</v>
      </c>
    </row>
    <row r="46" spans="1:7" ht="14.25" customHeight="1">
      <c r="A46" s="15" t="s">
        <v>42</v>
      </c>
      <c r="B46" s="16" t="s">
        <v>43</v>
      </c>
      <c r="C46" s="18">
        <f t="shared" si="3"/>
        <v>4598064</v>
      </c>
      <c r="D46" s="18">
        <f>SUM(D51,D56,D58,D47)</f>
        <v>4590064</v>
      </c>
      <c r="E46" s="18">
        <f>SUM(E51,E58)</f>
        <v>8000</v>
      </c>
      <c r="F46" s="85"/>
      <c r="G46" s="86"/>
    </row>
    <row r="47" spans="1:7" ht="14.25" customHeight="1">
      <c r="A47" s="6" t="s">
        <v>287</v>
      </c>
      <c r="B47" s="7" t="s">
        <v>288</v>
      </c>
      <c r="C47" s="8">
        <f t="shared" si="3"/>
        <v>527886</v>
      </c>
      <c r="D47" s="11">
        <f>SUM(D48)</f>
        <v>527886</v>
      </c>
      <c r="E47" s="11">
        <v>0</v>
      </c>
      <c r="F47" s="71"/>
      <c r="G47" s="72"/>
    </row>
    <row r="48" spans="1:5" ht="14.25" customHeight="1">
      <c r="A48" s="9"/>
      <c r="B48" s="10" t="s">
        <v>18</v>
      </c>
      <c r="C48" s="11">
        <f t="shared" si="3"/>
        <v>527886</v>
      </c>
      <c r="D48" s="11">
        <f>27886+500000</f>
        <v>527886</v>
      </c>
      <c r="E48" s="11">
        <v>0</v>
      </c>
    </row>
    <row r="49" spans="1:5" ht="14.25" customHeight="1">
      <c r="A49" s="9"/>
      <c r="B49" s="10" t="s">
        <v>10</v>
      </c>
      <c r="C49" s="11"/>
      <c r="D49" s="11"/>
      <c r="E49" s="11"/>
    </row>
    <row r="50" spans="1:5" ht="14.25" customHeight="1">
      <c r="A50" s="12"/>
      <c r="B50" s="13" t="s">
        <v>307</v>
      </c>
      <c r="C50" s="14">
        <f>SUM(D50,E50)</f>
        <v>527886</v>
      </c>
      <c r="D50" s="14">
        <f>27886+500000</f>
        <v>527886</v>
      </c>
      <c r="E50" s="14">
        <v>0</v>
      </c>
    </row>
    <row r="51" spans="1:5" ht="15" customHeight="1">
      <c r="A51" s="6" t="s">
        <v>44</v>
      </c>
      <c r="B51" s="7" t="s">
        <v>243</v>
      </c>
      <c r="C51" s="8">
        <f>SUM(D51,E51)</f>
        <v>1794600</v>
      </c>
      <c r="D51" s="8">
        <f>SUM(D52,D55)</f>
        <v>1786600</v>
      </c>
      <c r="E51" s="73">
        <f>SUM(E52,E55)</f>
        <v>8000</v>
      </c>
    </row>
    <row r="52" spans="1:5" ht="12.75">
      <c r="A52" s="44"/>
      <c r="B52" s="10" t="s">
        <v>261</v>
      </c>
      <c r="C52" s="11">
        <f>SUM(D52,E52)</f>
        <v>794600</v>
      </c>
      <c r="D52" s="11">
        <v>786600</v>
      </c>
      <c r="E52" s="11">
        <v>8000</v>
      </c>
    </row>
    <row r="53" spans="1:5" ht="13.5" customHeight="1">
      <c r="A53" s="44"/>
      <c r="B53" s="10" t="s">
        <v>10</v>
      </c>
      <c r="C53" s="45"/>
      <c r="D53" s="45"/>
      <c r="E53" s="47"/>
    </row>
    <row r="54" spans="1:5" ht="13.5" customHeight="1">
      <c r="A54" s="44"/>
      <c r="B54" s="10" t="s">
        <v>303</v>
      </c>
      <c r="C54" s="11">
        <f aca="true" t="shared" si="4" ref="C54:C59">SUM(D54,E54)</f>
        <v>13600</v>
      </c>
      <c r="D54" s="11">
        <v>13600</v>
      </c>
      <c r="E54" s="30">
        <v>0</v>
      </c>
    </row>
    <row r="55" spans="1:6" s="32" customFormat="1" ht="12.75">
      <c r="A55" s="113"/>
      <c r="B55" s="35" t="s">
        <v>25</v>
      </c>
      <c r="C55" s="33">
        <f t="shared" si="4"/>
        <v>1000000</v>
      </c>
      <c r="D55" s="33">
        <v>1000000</v>
      </c>
      <c r="E55" s="33">
        <v>0</v>
      </c>
      <c r="F55" s="31"/>
    </row>
    <row r="56" spans="1:6" s="32" customFormat="1" ht="14.25" customHeight="1">
      <c r="A56" s="29" t="s">
        <v>45</v>
      </c>
      <c r="B56" s="36" t="s">
        <v>46</v>
      </c>
      <c r="C56" s="30">
        <f t="shared" si="4"/>
        <v>600000</v>
      </c>
      <c r="D56" s="73">
        <f>SUM(D57)</f>
        <v>600000</v>
      </c>
      <c r="E56" s="73">
        <f>SUM(E57)</f>
        <v>0</v>
      </c>
      <c r="F56" s="31"/>
    </row>
    <row r="57" spans="1:6" s="32" customFormat="1" ht="12.75">
      <c r="A57" s="34"/>
      <c r="B57" s="35" t="s">
        <v>25</v>
      </c>
      <c r="C57" s="33">
        <f t="shared" si="4"/>
        <v>600000</v>
      </c>
      <c r="D57" s="33">
        <v>600000</v>
      </c>
      <c r="E57" s="33">
        <v>0</v>
      </c>
      <c r="F57" s="31"/>
    </row>
    <row r="58" spans="1:5" ht="12.75">
      <c r="A58" s="9" t="s">
        <v>47</v>
      </c>
      <c r="B58" s="10" t="s">
        <v>13</v>
      </c>
      <c r="C58" s="11">
        <f t="shared" si="4"/>
        <v>1675578</v>
      </c>
      <c r="D58" s="8">
        <f>SUM(D59,D62)</f>
        <v>1675578</v>
      </c>
      <c r="E58" s="8">
        <f>SUM(E59)</f>
        <v>0</v>
      </c>
    </row>
    <row r="59" spans="1:5" ht="12.75">
      <c r="A59" s="44"/>
      <c r="B59" s="10" t="s">
        <v>18</v>
      </c>
      <c r="C59" s="11">
        <f t="shared" si="4"/>
        <v>275578</v>
      </c>
      <c r="D59" s="11">
        <f>256578+19000</f>
        <v>275578</v>
      </c>
      <c r="E59" s="11">
        <v>0</v>
      </c>
    </row>
    <row r="60" spans="1:5" ht="12.75">
      <c r="A60" s="44"/>
      <c r="B60" s="10" t="s">
        <v>10</v>
      </c>
      <c r="C60" s="11"/>
      <c r="D60" s="11"/>
      <c r="E60" s="11"/>
    </row>
    <row r="61" spans="1:5" ht="12.75" customHeight="1">
      <c r="A61" s="44"/>
      <c r="B61" s="10" t="s">
        <v>115</v>
      </c>
      <c r="C61" s="11">
        <f>SUM(D61,E61)</f>
        <v>45000</v>
      </c>
      <c r="D61" s="11">
        <f>26000+19000</f>
        <v>45000</v>
      </c>
      <c r="E61" s="11">
        <v>0</v>
      </c>
    </row>
    <row r="62" spans="1:6" s="32" customFormat="1" ht="12.75">
      <c r="A62" s="34"/>
      <c r="B62" s="35" t="s">
        <v>36</v>
      </c>
      <c r="C62" s="33">
        <f>SUM(D62,E62)</f>
        <v>1400000</v>
      </c>
      <c r="D62" s="33">
        <v>1400000</v>
      </c>
      <c r="E62" s="33">
        <v>0</v>
      </c>
      <c r="F62" s="31"/>
    </row>
    <row r="63" spans="1:7" ht="12.75">
      <c r="A63" s="23" t="s">
        <v>48</v>
      </c>
      <c r="B63" s="25" t="s">
        <v>49</v>
      </c>
      <c r="C63" s="17">
        <f>SUM(D63,E63)</f>
        <v>783000</v>
      </c>
      <c r="D63" s="17">
        <f>SUM(D64,D68,D70,D72,D74)</f>
        <v>774000</v>
      </c>
      <c r="E63" s="17">
        <f>SUM(E64,E68,E70,E72)</f>
        <v>9000</v>
      </c>
      <c r="F63" s="85"/>
      <c r="G63" s="86"/>
    </row>
    <row r="64" spans="1:7" ht="13.5" customHeight="1">
      <c r="A64" s="9" t="s">
        <v>50</v>
      </c>
      <c r="B64" s="10" t="s">
        <v>51</v>
      </c>
      <c r="C64" s="8">
        <f>SUM(D64,E64)</f>
        <v>250000</v>
      </c>
      <c r="D64" s="11">
        <f>SUM(D65)</f>
        <v>250000</v>
      </c>
      <c r="E64" s="11">
        <f>SUM(E65)</f>
        <v>0</v>
      </c>
      <c r="F64" s="71"/>
      <c r="G64" s="72"/>
    </row>
    <row r="65" spans="1:5" ht="12.75">
      <c r="A65" s="9"/>
      <c r="B65" s="10" t="s">
        <v>308</v>
      </c>
      <c r="C65" s="11">
        <f>SUM(D65,E65)</f>
        <v>250000</v>
      </c>
      <c r="D65" s="11">
        <v>250000</v>
      </c>
      <c r="E65" s="11">
        <v>0</v>
      </c>
    </row>
    <row r="66" spans="1:5" ht="12.75">
      <c r="A66" s="9"/>
      <c r="B66" s="10" t="s">
        <v>10</v>
      </c>
      <c r="C66" s="11"/>
      <c r="D66" s="11"/>
      <c r="E66" s="11"/>
    </row>
    <row r="67" spans="1:5" ht="13.5" customHeight="1">
      <c r="A67" s="12"/>
      <c r="B67" s="13" t="s">
        <v>115</v>
      </c>
      <c r="C67" s="14">
        <f aca="true" t="shared" si="5" ref="C67:C75">SUM(D67,E67)</f>
        <v>30000</v>
      </c>
      <c r="D67" s="14">
        <v>30000</v>
      </c>
      <c r="E67" s="14">
        <v>0</v>
      </c>
    </row>
    <row r="68" spans="1:5" ht="27" customHeight="1">
      <c r="A68" s="6" t="s">
        <v>52</v>
      </c>
      <c r="B68" s="7" t="s">
        <v>53</v>
      </c>
      <c r="C68" s="8">
        <f t="shared" si="5"/>
        <v>38000</v>
      </c>
      <c r="D68" s="8">
        <f>SUM(D69)</f>
        <v>38000</v>
      </c>
      <c r="E68" s="8">
        <f>SUM(E69)</f>
        <v>0</v>
      </c>
    </row>
    <row r="69" spans="1:5" ht="12.75">
      <c r="A69" s="12"/>
      <c r="B69" s="13" t="s">
        <v>305</v>
      </c>
      <c r="C69" s="14">
        <f t="shared" si="5"/>
        <v>38000</v>
      </c>
      <c r="D69" s="14">
        <v>38000</v>
      </c>
      <c r="E69" s="14">
        <v>0</v>
      </c>
    </row>
    <row r="70" spans="1:15" ht="15.75" customHeight="1">
      <c r="A70" s="9" t="s">
        <v>54</v>
      </c>
      <c r="B70" s="10" t="s">
        <v>55</v>
      </c>
      <c r="C70" s="11">
        <f t="shared" si="5"/>
        <v>229000</v>
      </c>
      <c r="D70" s="11">
        <f>SUM(D71)</f>
        <v>220000</v>
      </c>
      <c r="E70" s="30">
        <f>SUM(E71)</f>
        <v>9000</v>
      </c>
      <c r="I70" s="24"/>
      <c r="K70" s="24"/>
      <c r="M70" s="24"/>
      <c r="O70" s="24"/>
    </row>
    <row r="71" spans="1:13" ht="12.75">
      <c r="A71" s="12"/>
      <c r="B71" s="13" t="s">
        <v>18</v>
      </c>
      <c r="C71" s="14">
        <f t="shared" si="5"/>
        <v>229000</v>
      </c>
      <c r="D71" s="14">
        <v>220000</v>
      </c>
      <c r="E71" s="33">
        <v>9000</v>
      </c>
      <c r="I71" s="24"/>
      <c r="M71" s="24"/>
    </row>
    <row r="72" spans="1:5" ht="12.75">
      <c r="A72" s="9" t="s">
        <v>57</v>
      </c>
      <c r="B72" s="10" t="s">
        <v>58</v>
      </c>
      <c r="C72" s="11">
        <f t="shared" si="5"/>
        <v>86000</v>
      </c>
      <c r="D72" s="11">
        <f>SUM(D73)</f>
        <v>86000</v>
      </c>
      <c r="E72" s="11">
        <f>SUM(E73)</f>
        <v>0</v>
      </c>
    </row>
    <row r="73" spans="1:5" ht="12.75">
      <c r="A73" s="12"/>
      <c r="B73" s="13" t="s">
        <v>306</v>
      </c>
      <c r="C73" s="14">
        <f t="shared" si="5"/>
        <v>86000</v>
      </c>
      <c r="D73" s="14">
        <v>86000</v>
      </c>
      <c r="E73" s="14">
        <v>0</v>
      </c>
    </row>
    <row r="74" spans="1:5" ht="12.75">
      <c r="A74" s="9" t="s">
        <v>271</v>
      </c>
      <c r="B74" s="10" t="s">
        <v>13</v>
      </c>
      <c r="C74" s="11">
        <f t="shared" si="5"/>
        <v>180000</v>
      </c>
      <c r="D74" s="11">
        <f>SUM(D75,D78)</f>
        <v>180000</v>
      </c>
      <c r="E74" s="11">
        <v>0</v>
      </c>
    </row>
    <row r="75" spans="1:5" ht="12.75">
      <c r="A75" s="9"/>
      <c r="B75" s="10" t="s">
        <v>309</v>
      </c>
      <c r="C75" s="11">
        <f t="shared" si="5"/>
        <v>40000</v>
      </c>
      <c r="D75" s="11">
        <f>40000</f>
        <v>40000</v>
      </c>
      <c r="E75" s="11">
        <v>0</v>
      </c>
    </row>
    <row r="76" spans="1:5" ht="12.75">
      <c r="A76" s="9"/>
      <c r="B76" s="10" t="s">
        <v>10</v>
      </c>
      <c r="C76" s="11"/>
      <c r="D76" s="11"/>
      <c r="E76" s="11"/>
    </row>
    <row r="77" spans="1:5" ht="15" customHeight="1">
      <c r="A77" s="9"/>
      <c r="B77" s="10" t="s">
        <v>115</v>
      </c>
      <c r="C77" s="11">
        <f>SUM(D77,E77)</f>
        <v>8000</v>
      </c>
      <c r="D77" s="11">
        <v>8000</v>
      </c>
      <c r="E77" s="11">
        <v>0</v>
      </c>
    </row>
    <row r="78" spans="1:5" ht="15" customHeight="1">
      <c r="A78" s="12"/>
      <c r="B78" s="13" t="s">
        <v>25</v>
      </c>
      <c r="C78" s="14">
        <f>SUM(D78,E78)</f>
        <v>140000</v>
      </c>
      <c r="D78" s="14">
        <v>140000</v>
      </c>
      <c r="E78" s="14">
        <v>0</v>
      </c>
    </row>
    <row r="79" spans="1:7" ht="12.75">
      <c r="A79" s="15" t="s">
        <v>59</v>
      </c>
      <c r="B79" s="16" t="s">
        <v>60</v>
      </c>
      <c r="C79" s="17">
        <f>SUM(D79,E79)</f>
        <v>22868500</v>
      </c>
      <c r="D79" s="18">
        <f>SUM(D80,D84,D88,D92,D101,D97)</f>
        <v>21011900</v>
      </c>
      <c r="E79" s="18">
        <f>SUM(E80,E84,E88,E92,E101)</f>
        <v>1856600</v>
      </c>
      <c r="F79" s="85"/>
      <c r="G79" s="86"/>
    </row>
    <row r="80" spans="1:7" ht="12.75">
      <c r="A80" s="9" t="s">
        <v>61</v>
      </c>
      <c r="B80" s="10" t="s">
        <v>62</v>
      </c>
      <c r="C80" s="11">
        <f>SUM(D80,E80)</f>
        <v>843200</v>
      </c>
      <c r="D80" s="11">
        <f>SUM(D81)</f>
        <v>843200</v>
      </c>
      <c r="E80" s="11">
        <f>SUM(E81)</f>
        <v>0</v>
      </c>
      <c r="F80" s="71"/>
      <c r="G80" s="72"/>
    </row>
    <row r="81" spans="1:5" ht="12.75">
      <c r="A81" s="9"/>
      <c r="B81" s="10" t="s">
        <v>306</v>
      </c>
      <c r="C81" s="11">
        <f>SUM(D81,E81)</f>
        <v>843200</v>
      </c>
      <c r="D81" s="11">
        <v>843200</v>
      </c>
      <c r="E81" s="11">
        <v>0</v>
      </c>
    </row>
    <row r="82" spans="1:5" ht="12.75">
      <c r="A82" s="9"/>
      <c r="B82" s="10" t="s">
        <v>10</v>
      </c>
      <c r="C82" s="11"/>
      <c r="D82" s="11"/>
      <c r="E82" s="11"/>
    </row>
    <row r="83" spans="1:5" ht="13.5" customHeight="1">
      <c r="A83" s="12"/>
      <c r="B83" s="13" t="s">
        <v>115</v>
      </c>
      <c r="C83" s="14">
        <f>SUM(D83,E83)</f>
        <v>830900</v>
      </c>
      <c r="D83" s="14">
        <v>830900</v>
      </c>
      <c r="E83" s="14">
        <v>0</v>
      </c>
    </row>
    <row r="84" spans="1:5" ht="12.75">
      <c r="A84" s="6" t="s">
        <v>64</v>
      </c>
      <c r="B84" s="7" t="s">
        <v>65</v>
      </c>
      <c r="C84" s="8">
        <f>SUM(D84,E84)</f>
        <v>2164900</v>
      </c>
      <c r="D84" s="8">
        <f>SUM(D85)</f>
        <v>308300</v>
      </c>
      <c r="E84" s="8">
        <f>SUM(E85)</f>
        <v>1856600</v>
      </c>
    </row>
    <row r="85" spans="1:5" ht="12.75">
      <c r="A85" s="9"/>
      <c r="B85" s="10" t="s">
        <v>260</v>
      </c>
      <c r="C85" s="11">
        <f>SUM(D85,E85)</f>
        <v>2164900</v>
      </c>
      <c r="D85" s="11">
        <v>308300</v>
      </c>
      <c r="E85" s="11">
        <v>1856600</v>
      </c>
    </row>
    <row r="86" spans="1:5" ht="12.75">
      <c r="A86" s="44"/>
      <c r="B86" s="10" t="s">
        <v>10</v>
      </c>
      <c r="C86" s="45"/>
      <c r="D86" s="45"/>
      <c r="E86" s="45"/>
    </row>
    <row r="87" spans="1:5" ht="13.5" customHeight="1">
      <c r="A87" s="46"/>
      <c r="B87" s="13" t="s">
        <v>115</v>
      </c>
      <c r="C87" s="14">
        <f>SUM(D87,E87)</f>
        <v>921300</v>
      </c>
      <c r="D87" s="14">
        <v>302900</v>
      </c>
      <c r="E87" s="14">
        <v>618400</v>
      </c>
    </row>
    <row r="88" spans="1:5" ht="15" customHeight="1">
      <c r="A88" s="9" t="s">
        <v>66</v>
      </c>
      <c r="B88" s="10" t="s">
        <v>67</v>
      </c>
      <c r="C88" s="21">
        <f>SUM(D88,E88)</f>
        <v>619700</v>
      </c>
      <c r="D88" s="21">
        <f>SUM(D89)</f>
        <v>619700</v>
      </c>
      <c r="E88" s="21">
        <f>SUM(E89)</f>
        <v>0</v>
      </c>
    </row>
    <row r="89" spans="1:5" ht="12.75">
      <c r="A89" s="44"/>
      <c r="B89" s="10" t="s">
        <v>305</v>
      </c>
      <c r="C89" s="11">
        <f>SUM(D89,E89)</f>
        <v>619700</v>
      </c>
      <c r="D89" s="11">
        <v>619700</v>
      </c>
      <c r="E89" s="11">
        <v>0</v>
      </c>
    </row>
    <row r="90" spans="1:5" ht="12.75">
      <c r="A90" s="44"/>
      <c r="B90" s="10" t="s">
        <v>10</v>
      </c>
      <c r="C90" s="11"/>
      <c r="D90" s="11"/>
      <c r="E90" s="11"/>
    </row>
    <row r="91" spans="1:5" ht="12.75" customHeight="1">
      <c r="A91" s="44"/>
      <c r="B91" s="10" t="s">
        <v>115</v>
      </c>
      <c r="C91" s="11">
        <f>SUM(D91,E91)</f>
        <v>11800</v>
      </c>
      <c r="D91" s="11">
        <v>11800</v>
      </c>
      <c r="E91" s="11">
        <v>0</v>
      </c>
    </row>
    <row r="92" spans="1:5" ht="14.25" customHeight="1">
      <c r="A92" s="6" t="s">
        <v>68</v>
      </c>
      <c r="B92" s="7" t="s">
        <v>69</v>
      </c>
      <c r="C92" s="22">
        <f>SUM(D92,E92)</f>
        <v>18769700</v>
      </c>
      <c r="D92" s="22">
        <f>SUM(D93,D96)</f>
        <v>18769700</v>
      </c>
      <c r="E92" s="22">
        <f>SUM(E93)</f>
        <v>0</v>
      </c>
    </row>
    <row r="93" spans="1:5" ht="12.75">
      <c r="A93" s="44"/>
      <c r="B93" s="10" t="s">
        <v>18</v>
      </c>
      <c r="C93" s="11">
        <f>SUM(D93,E93)</f>
        <v>17444700</v>
      </c>
      <c r="D93" s="11">
        <v>17444700</v>
      </c>
      <c r="E93" s="11">
        <v>0</v>
      </c>
    </row>
    <row r="94" spans="1:5" ht="12.75">
      <c r="A94" s="44"/>
      <c r="B94" s="10" t="s">
        <v>10</v>
      </c>
      <c r="C94" s="45"/>
      <c r="D94" s="45"/>
      <c r="E94" s="11"/>
    </row>
    <row r="95" spans="1:5" ht="15" customHeight="1">
      <c r="A95" s="44"/>
      <c r="B95" s="10" t="s">
        <v>115</v>
      </c>
      <c r="C95" s="11">
        <f>SUM(D95,E95)</f>
        <v>14202200</v>
      </c>
      <c r="D95" s="11">
        <v>14202200</v>
      </c>
      <c r="E95" s="11">
        <v>0</v>
      </c>
    </row>
    <row r="96" spans="1:6" s="32" customFormat="1" ht="12.75">
      <c r="A96" s="34"/>
      <c r="B96" s="35" t="s">
        <v>25</v>
      </c>
      <c r="C96" s="33">
        <f>SUM(D96,E96)</f>
        <v>1325000</v>
      </c>
      <c r="D96" s="33">
        <v>1325000</v>
      </c>
      <c r="E96" s="33">
        <v>0</v>
      </c>
      <c r="F96" s="31"/>
    </row>
    <row r="97" spans="1:6" s="32" customFormat="1" ht="14.25" customHeight="1">
      <c r="A97" s="29" t="s">
        <v>272</v>
      </c>
      <c r="B97" s="36" t="s">
        <v>273</v>
      </c>
      <c r="C97" s="11">
        <f>SUM(D97,E97)</f>
        <v>312000</v>
      </c>
      <c r="D97" s="30">
        <f>SUM(D98)</f>
        <v>312000</v>
      </c>
      <c r="E97" s="30">
        <v>0</v>
      </c>
      <c r="F97" s="31"/>
    </row>
    <row r="98" spans="1:6" s="32" customFormat="1" ht="13.5" customHeight="1">
      <c r="A98" s="29"/>
      <c r="B98" s="36" t="s">
        <v>292</v>
      </c>
      <c r="C98" s="11">
        <f>SUM(D98,E98)</f>
        <v>312000</v>
      </c>
      <c r="D98" s="30">
        <f>242000+70000</f>
        <v>312000</v>
      </c>
      <c r="E98" s="30">
        <v>0</v>
      </c>
      <c r="F98" s="98"/>
    </row>
    <row r="99" spans="1:6" s="32" customFormat="1" ht="13.5" customHeight="1">
      <c r="A99" s="29"/>
      <c r="B99" s="36" t="s">
        <v>10</v>
      </c>
      <c r="C99" s="11"/>
      <c r="D99" s="30"/>
      <c r="E99" s="30"/>
      <c r="F99" s="31"/>
    </row>
    <row r="100" spans="1:6" s="32" customFormat="1" ht="13.5" customHeight="1">
      <c r="A100" s="34"/>
      <c r="B100" s="35" t="s">
        <v>115</v>
      </c>
      <c r="C100" s="14">
        <f>SUM(D100,E100)</f>
        <v>8700</v>
      </c>
      <c r="D100" s="33">
        <v>8700</v>
      </c>
      <c r="E100" s="33">
        <v>0</v>
      </c>
      <c r="F100" s="31"/>
    </row>
    <row r="101" spans="1:5" ht="12.75">
      <c r="A101" s="9" t="s">
        <v>70</v>
      </c>
      <c r="B101" s="10" t="s">
        <v>13</v>
      </c>
      <c r="C101" s="11">
        <f>SUM(D101,E101)</f>
        <v>159000</v>
      </c>
      <c r="D101" s="11">
        <f>SUM(D102)</f>
        <v>159000</v>
      </c>
      <c r="E101" s="11">
        <f>SUM(E102)</f>
        <v>0</v>
      </c>
    </row>
    <row r="102" spans="1:5" ht="12.75">
      <c r="A102" s="9"/>
      <c r="B102" s="10" t="s">
        <v>32</v>
      </c>
      <c r="C102" s="11">
        <f>SUM(D102,E102)</f>
        <v>159000</v>
      </c>
      <c r="D102" s="11">
        <v>159000</v>
      </c>
      <c r="E102" s="11">
        <v>0</v>
      </c>
    </row>
    <row r="103" spans="1:5" ht="12.75">
      <c r="A103" s="9"/>
      <c r="B103" s="10" t="s">
        <v>10</v>
      </c>
      <c r="C103" s="11"/>
      <c r="D103" s="11"/>
      <c r="E103" s="11"/>
    </row>
    <row r="104" spans="1:5" ht="15" customHeight="1">
      <c r="A104" s="12"/>
      <c r="B104" s="13" t="s">
        <v>310</v>
      </c>
      <c r="C104" s="14">
        <f>SUM(D104,E104)</f>
        <v>26200</v>
      </c>
      <c r="D104" s="14">
        <v>26200</v>
      </c>
      <c r="E104" s="14">
        <v>0</v>
      </c>
    </row>
    <row r="105" spans="1:7" ht="25.5">
      <c r="A105" s="15" t="s">
        <v>71</v>
      </c>
      <c r="B105" s="16" t="s">
        <v>72</v>
      </c>
      <c r="C105" s="20">
        <f>SUM(D105,E105)</f>
        <v>3588400</v>
      </c>
      <c r="D105" s="20">
        <f>SUM(D106,D111,D113,D117,D121,D123,D127,D129)</f>
        <v>3453400</v>
      </c>
      <c r="E105" s="20">
        <f>SUM(E106,E111,E113,E117,E121,E123,E127,E129)</f>
        <v>135000</v>
      </c>
      <c r="F105" s="85"/>
      <c r="G105" s="86"/>
    </row>
    <row r="106" spans="1:7" s="32" customFormat="1" ht="12.75">
      <c r="A106" s="29" t="s">
        <v>73</v>
      </c>
      <c r="B106" s="36" t="s">
        <v>74</v>
      </c>
      <c r="C106" s="30">
        <f>SUM(D106,E106)</f>
        <v>342000</v>
      </c>
      <c r="D106" s="30">
        <f>SUM(D107,D110)</f>
        <v>342000</v>
      </c>
      <c r="E106" s="30">
        <v>0</v>
      </c>
      <c r="F106" s="69"/>
      <c r="G106" s="70"/>
    </row>
    <row r="107" spans="1:6" s="32" customFormat="1" ht="12.75">
      <c r="A107" s="29"/>
      <c r="B107" s="36" t="s">
        <v>306</v>
      </c>
      <c r="C107" s="30">
        <f>SUM(D107,E107)</f>
        <v>182000</v>
      </c>
      <c r="D107" s="30">
        <f>152000+30000</f>
        <v>182000</v>
      </c>
      <c r="E107" s="30">
        <v>0</v>
      </c>
      <c r="F107" s="31"/>
    </row>
    <row r="108" spans="1:6" s="32" customFormat="1" ht="12.75">
      <c r="A108" s="29"/>
      <c r="B108" s="36" t="s">
        <v>10</v>
      </c>
      <c r="C108" s="30"/>
      <c r="D108" s="30"/>
      <c r="E108" s="30"/>
      <c r="F108" s="31"/>
    </row>
    <row r="109" spans="1:6" s="32" customFormat="1" ht="12.75">
      <c r="A109" s="29"/>
      <c r="B109" s="36" t="s">
        <v>11</v>
      </c>
      <c r="C109" s="30">
        <f aca="true" t="shared" si="6" ref="C109:C114">SUM(D109,E109)</f>
        <v>182000</v>
      </c>
      <c r="D109" s="30">
        <f>152000+30000</f>
        <v>182000</v>
      </c>
      <c r="E109" s="30">
        <v>0</v>
      </c>
      <c r="F109" s="42"/>
    </row>
    <row r="110" spans="1:6" s="32" customFormat="1" ht="12.75">
      <c r="A110" s="34"/>
      <c r="B110" s="35" t="s">
        <v>25</v>
      </c>
      <c r="C110" s="33">
        <f t="shared" si="6"/>
        <v>160000</v>
      </c>
      <c r="D110" s="33">
        <v>160000</v>
      </c>
      <c r="E110" s="33">
        <v>0</v>
      </c>
      <c r="F110" s="42"/>
    </row>
    <row r="111" spans="1:6" s="32" customFormat="1" ht="12.75" customHeight="1">
      <c r="A111" s="29" t="s">
        <v>75</v>
      </c>
      <c r="B111" s="36" t="s">
        <v>297</v>
      </c>
      <c r="C111" s="30">
        <f t="shared" si="6"/>
        <v>330000</v>
      </c>
      <c r="D111" s="30">
        <f>SUM(D112)</f>
        <v>200000</v>
      </c>
      <c r="E111" s="30">
        <f>SUM(E112)</f>
        <v>130000</v>
      </c>
      <c r="F111" s="31"/>
    </row>
    <row r="112" spans="1:6" s="32" customFormat="1" ht="12.75">
      <c r="A112" s="34"/>
      <c r="B112" s="35" t="s">
        <v>25</v>
      </c>
      <c r="C112" s="33">
        <f t="shared" si="6"/>
        <v>330000</v>
      </c>
      <c r="D112" s="33">
        <v>200000</v>
      </c>
      <c r="E112" s="33">
        <v>130000</v>
      </c>
      <c r="F112" s="98"/>
    </row>
    <row r="113" spans="1:5" ht="12.75">
      <c r="A113" s="6" t="s">
        <v>76</v>
      </c>
      <c r="B113" s="7" t="s">
        <v>77</v>
      </c>
      <c r="C113" s="8">
        <f t="shared" si="6"/>
        <v>155800</v>
      </c>
      <c r="D113" s="8">
        <f>SUM(D114)</f>
        <v>155800</v>
      </c>
      <c r="E113" s="8">
        <f>SUM(E114)</f>
        <v>0</v>
      </c>
    </row>
    <row r="114" spans="1:5" ht="12.75">
      <c r="A114" s="9"/>
      <c r="B114" s="10" t="s">
        <v>292</v>
      </c>
      <c r="C114" s="11">
        <f t="shared" si="6"/>
        <v>155800</v>
      </c>
      <c r="D114" s="11">
        <v>155800</v>
      </c>
      <c r="E114" s="11">
        <v>0</v>
      </c>
    </row>
    <row r="115" spans="1:5" ht="12.75">
      <c r="A115" s="9"/>
      <c r="B115" s="10" t="s">
        <v>10</v>
      </c>
      <c r="C115" s="45"/>
      <c r="D115" s="45"/>
      <c r="E115" s="11"/>
    </row>
    <row r="116" spans="1:5" ht="13.5" customHeight="1">
      <c r="A116" s="9"/>
      <c r="B116" s="10" t="s">
        <v>115</v>
      </c>
      <c r="C116" s="11">
        <f>SUM(D116,E116)</f>
        <v>7600</v>
      </c>
      <c r="D116" s="11">
        <v>7600</v>
      </c>
      <c r="E116" s="11"/>
    </row>
    <row r="117" spans="1:5" ht="12.75">
      <c r="A117" s="6" t="s">
        <v>78</v>
      </c>
      <c r="B117" s="7" t="s">
        <v>79</v>
      </c>
      <c r="C117" s="8">
        <f>SUM(D117,E117)</f>
        <v>39100</v>
      </c>
      <c r="D117" s="8">
        <f>SUM(D118,)</f>
        <v>39100</v>
      </c>
      <c r="E117" s="8">
        <f>SUM(E118)</f>
        <v>0</v>
      </c>
    </row>
    <row r="118" spans="1:5" ht="12.75">
      <c r="A118" s="9"/>
      <c r="B118" s="10" t="s">
        <v>301</v>
      </c>
      <c r="C118" s="11">
        <f>SUM(D118,E118)</f>
        <v>39100</v>
      </c>
      <c r="D118" s="11">
        <v>39100</v>
      </c>
      <c r="E118" s="11">
        <v>0</v>
      </c>
    </row>
    <row r="119" spans="1:5" ht="12.75">
      <c r="A119" s="9"/>
      <c r="B119" s="10" t="s">
        <v>10</v>
      </c>
      <c r="C119" s="11"/>
      <c r="D119" s="11"/>
      <c r="E119" s="11"/>
    </row>
    <row r="120" spans="1:5" ht="14.25" customHeight="1">
      <c r="A120" s="12"/>
      <c r="B120" s="13" t="s">
        <v>115</v>
      </c>
      <c r="C120" s="14">
        <f>SUM(D120,E120)</f>
        <v>3500</v>
      </c>
      <c r="D120" s="14">
        <v>3500</v>
      </c>
      <c r="E120" s="14">
        <v>0</v>
      </c>
    </row>
    <row r="121" spans="1:5" ht="15.75" customHeight="1">
      <c r="A121" s="9" t="s">
        <v>80</v>
      </c>
      <c r="B121" s="10" t="s">
        <v>81</v>
      </c>
      <c r="C121" s="11">
        <f>SUM(D121,E121)</f>
        <v>10000</v>
      </c>
      <c r="D121" s="11">
        <f>SUM(D122)</f>
        <v>10000</v>
      </c>
      <c r="E121" s="11">
        <f>SUM(E122)</f>
        <v>0</v>
      </c>
    </row>
    <row r="122" spans="1:5" ht="12.75">
      <c r="A122" s="12"/>
      <c r="B122" s="13" t="s">
        <v>305</v>
      </c>
      <c r="C122" s="14">
        <f>SUM(D122,E122)</f>
        <v>10000</v>
      </c>
      <c r="D122" s="14">
        <v>10000</v>
      </c>
      <c r="E122" s="14">
        <v>0</v>
      </c>
    </row>
    <row r="123" spans="1:5" ht="12.75">
      <c r="A123" s="9" t="s">
        <v>82</v>
      </c>
      <c r="B123" s="10" t="s">
        <v>83</v>
      </c>
      <c r="C123" s="11">
        <f>SUM(D123,E123)</f>
        <v>2365400</v>
      </c>
      <c r="D123" s="11">
        <f>SUM(D124)</f>
        <v>2365400</v>
      </c>
      <c r="E123" s="11">
        <f>SUM(E124)</f>
        <v>0</v>
      </c>
    </row>
    <row r="124" spans="1:5" ht="12.75">
      <c r="A124" s="9"/>
      <c r="B124" s="10" t="s">
        <v>308</v>
      </c>
      <c r="C124" s="11">
        <f>SUM(D124,E124)</f>
        <v>2365400</v>
      </c>
      <c r="D124" s="11">
        <v>2365400</v>
      </c>
      <c r="E124" s="11">
        <v>0</v>
      </c>
    </row>
    <row r="125" spans="1:5" ht="12.75">
      <c r="A125" s="9"/>
      <c r="B125" s="10" t="s">
        <v>10</v>
      </c>
      <c r="C125" s="45"/>
      <c r="D125" s="45"/>
      <c r="E125" s="11"/>
    </row>
    <row r="126" spans="1:5" ht="13.5" customHeight="1">
      <c r="A126" s="9"/>
      <c r="B126" s="10" t="s">
        <v>115</v>
      </c>
      <c r="C126" s="11">
        <f>SUM(D126,E126)</f>
        <v>2007000</v>
      </c>
      <c r="D126" s="11">
        <v>2007000</v>
      </c>
      <c r="E126" s="11">
        <v>0</v>
      </c>
    </row>
    <row r="127" spans="1:5" ht="13.5" customHeight="1">
      <c r="A127" s="6" t="s">
        <v>84</v>
      </c>
      <c r="B127" s="7" t="s">
        <v>85</v>
      </c>
      <c r="C127" s="8">
        <f>SUM(D127,E127)</f>
        <v>9400</v>
      </c>
      <c r="D127" s="8">
        <f>SUM(D128)</f>
        <v>9400</v>
      </c>
      <c r="E127" s="8">
        <f>SUM(E128)</f>
        <v>0</v>
      </c>
    </row>
    <row r="128" spans="1:5" ht="12.75">
      <c r="A128" s="12"/>
      <c r="B128" s="13" t="s">
        <v>306</v>
      </c>
      <c r="C128" s="14">
        <f>SUM(D128,E128)</f>
        <v>9400</v>
      </c>
      <c r="D128" s="14">
        <v>9400</v>
      </c>
      <c r="E128" s="14">
        <v>0</v>
      </c>
    </row>
    <row r="129" spans="1:5" ht="12.75">
      <c r="A129" s="9" t="s">
        <v>86</v>
      </c>
      <c r="B129" s="10" t="s">
        <v>13</v>
      </c>
      <c r="C129" s="11">
        <f>SUM(D129,E129)</f>
        <v>336700</v>
      </c>
      <c r="D129" s="11">
        <f>SUM(D130,D134)</f>
        <v>331700</v>
      </c>
      <c r="E129" s="11">
        <f>SUM(E130,E134)</f>
        <v>5000</v>
      </c>
    </row>
    <row r="130" spans="1:5" ht="12.75">
      <c r="A130" s="9"/>
      <c r="B130" s="10" t="s">
        <v>18</v>
      </c>
      <c r="C130" s="11">
        <f>SUM(D130,E130)</f>
        <v>73700</v>
      </c>
      <c r="D130" s="11">
        <v>68700</v>
      </c>
      <c r="E130" s="11">
        <v>5000</v>
      </c>
    </row>
    <row r="131" spans="1:5" ht="12.75">
      <c r="A131" s="44"/>
      <c r="B131" s="10" t="s">
        <v>10</v>
      </c>
      <c r="C131" s="45"/>
      <c r="D131" s="45"/>
      <c r="E131" s="45"/>
    </row>
    <row r="132" spans="1:5" ht="13.5" customHeight="1">
      <c r="A132" s="44"/>
      <c r="B132" s="10" t="s">
        <v>310</v>
      </c>
      <c r="C132" s="11">
        <f aca="true" t="shared" si="7" ref="C132:C137">SUM(D132,E132)</f>
        <v>500</v>
      </c>
      <c r="D132" s="11">
        <v>500</v>
      </c>
      <c r="E132" s="11">
        <v>0</v>
      </c>
    </row>
    <row r="133" spans="1:5" ht="12.75">
      <c r="A133" s="44"/>
      <c r="B133" s="10" t="s">
        <v>289</v>
      </c>
      <c r="C133" s="11">
        <f t="shared" si="7"/>
        <v>5000</v>
      </c>
      <c r="D133" s="11">
        <v>0</v>
      </c>
      <c r="E133" s="11">
        <v>5000</v>
      </c>
    </row>
    <row r="134" spans="1:6" s="32" customFormat="1" ht="12.75">
      <c r="A134" s="34"/>
      <c r="B134" s="35" t="s">
        <v>25</v>
      </c>
      <c r="C134" s="33">
        <f t="shared" si="7"/>
        <v>263000</v>
      </c>
      <c r="D134" s="33">
        <f>227000+36000</f>
        <v>263000</v>
      </c>
      <c r="E134" s="33">
        <v>0</v>
      </c>
      <c r="F134" s="31"/>
    </row>
    <row r="135" spans="1:6" ht="54" customHeight="1">
      <c r="A135" s="15" t="s">
        <v>87</v>
      </c>
      <c r="B135" s="16" t="s">
        <v>295</v>
      </c>
      <c r="C135" s="19">
        <f t="shared" si="7"/>
        <v>676000</v>
      </c>
      <c r="D135" s="19">
        <f>SUM(D136)</f>
        <v>676000</v>
      </c>
      <c r="E135" s="19">
        <f>SUM(E136)</f>
        <v>0</v>
      </c>
      <c r="F135" s="85"/>
    </row>
    <row r="136" spans="1:6" ht="28.5" customHeight="1">
      <c r="A136" s="9" t="s">
        <v>88</v>
      </c>
      <c r="B136" s="10" t="s">
        <v>89</v>
      </c>
      <c r="C136" s="22">
        <f t="shared" si="7"/>
        <v>676000</v>
      </c>
      <c r="D136" s="21">
        <f>SUM(D137)</f>
        <v>676000</v>
      </c>
      <c r="E136" s="21">
        <f>SUM(E137)</f>
        <v>0</v>
      </c>
      <c r="F136" s="71"/>
    </row>
    <row r="137" spans="1:6" ht="14.25" customHeight="1">
      <c r="A137" s="44"/>
      <c r="B137" s="10" t="s">
        <v>290</v>
      </c>
      <c r="C137" s="11">
        <f t="shared" si="7"/>
        <v>676000</v>
      </c>
      <c r="D137" s="11">
        <v>676000</v>
      </c>
      <c r="E137" s="11">
        <v>0</v>
      </c>
      <c r="F137" s="40"/>
    </row>
    <row r="138" spans="1:5" ht="12.75">
      <c r="A138" s="44"/>
      <c r="B138" s="10" t="s">
        <v>10</v>
      </c>
      <c r="C138" s="45"/>
      <c r="D138" s="45"/>
      <c r="E138" s="11"/>
    </row>
    <row r="139" spans="1:6" ht="14.25" customHeight="1">
      <c r="A139" s="44"/>
      <c r="B139" s="10" t="s">
        <v>115</v>
      </c>
      <c r="C139" s="14">
        <f>SUM(D139,E139)</f>
        <v>202000</v>
      </c>
      <c r="D139" s="11">
        <v>202000</v>
      </c>
      <c r="E139" s="11">
        <v>0</v>
      </c>
      <c r="F139" s="40"/>
    </row>
    <row r="140" spans="1:7" ht="12.75">
      <c r="A140" s="15" t="s">
        <v>90</v>
      </c>
      <c r="B140" s="16" t="s">
        <v>91</v>
      </c>
      <c r="C140" s="17">
        <f>SUM(D140,E140)</f>
        <v>2883860</v>
      </c>
      <c r="D140" s="18">
        <f>SUM(D141)</f>
        <v>1613051</v>
      </c>
      <c r="E140" s="18">
        <f>SUM(E141)</f>
        <v>1270809</v>
      </c>
      <c r="F140" s="85"/>
      <c r="G140" s="86"/>
    </row>
    <row r="141" spans="1:7" ht="29.25" customHeight="1">
      <c r="A141" s="9" t="s">
        <v>92</v>
      </c>
      <c r="B141" s="10" t="s">
        <v>318</v>
      </c>
      <c r="C141" s="11">
        <f>SUM(D141,E141)</f>
        <v>2883860</v>
      </c>
      <c r="D141" s="11">
        <f>SUM(D142)</f>
        <v>1613051</v>
      </c>
      <c r="E141" s="11">
        <f>SUM(E142)</f>
        <v>1270809</v>
      </c>
      <c r="F141" s="71"/>
      <c r="G141" s="72"/>
    </row>
    <row r="142" spans="1:5" ht="12.75">
      <c r="A142" s="9"/>
      <c r="B142" s="10" t="s">
        <v>305</v>
      </c>
      <c r="C142" s="11">
        <f>SUM(D142,E142)</f>
        <v>2883860</v>
      </c>
      <c r="D142" s="11">
        <f>1612791+525-265</f>
        <v>1613051</v>
      </c>
      <c r="E142" s="11">
        <f>1261009+9800</f>
        <v>1270809</v>
      </c>
    </row>
    <row r="143" spans="1:5" ht="12.75">
      <c r="A143" s="9"/>
      <c r="B143" s="10" t="s">
        <v>10</v>
      </c>
      <c r="C143" s="11"/>
      <c r="D143" s="11"/>
      <c r="E143" s="11"/>
    </row>
    <row r="144" spans="1:5" ht="12.75">
      <c r="A144" s="12"/>
      <c r="B144" s="13" t="s">
        <v>293</v>
      </c>
      <c r="C144" s="14">
        <f>SUM(D144,E144)</f>
        <v>2883860</v>
      </c>
      <c r="D144" s="14">
        <f>1612791+525-265</f>
        <v>1613051</v>
      </c>
      <c r="E144" s="14">
        <f>1261009+9800</f>
        <v>1270809</v>
      </c>
    </row>
    <row r="145" spans="1:7" ht="12.75">
      <c r="A145" s="15" t="s">
        <v>93</v>
      </c>
      <c r="B145" s="16" t="s">
        <v>94</v>
      </c>
      <c r="C145" s="17">
        <f>SUM(D145,E145)</f>
        <v>7070271</v>
      </c>
      <c r="D145" s="18">
        <f>SUM(D150,D146)</f>
        <v>3964940</v>
      </c>
      <c r="E145" s="18">
        <f>SUM(E150,E146)</f>
        <v>3105331</v>
      </c>
      <c r="F145" s="85"/>
      <c r="G145" s="86"/>
    </row>
    <row r="146" spans="1:7" s="3" customFormat="1" ht="12.75">
      <c r="A146" s="9" t="s">
        <v>276</v>
      </c>
      <c r="B146" s="10" t="s">
        <v>264</v>
      </c>
      <c r="C146" s="11">
        <f>SUM(D146,E146)</f>
        <v>931331</v>
      </c>
      <c r="D146" s="11">
        <f>SUM(D147)</f>
        <v>0</v>
      </c>
      <c r="E146" s="30">
        <f>SUM(E147)</f>
        <v>931331</v>
      </c>
      <c r="F146" s="74"/>
      <c r="G146" s="50"/>
    </row>
    <row r="147" spans="1:6" s="3" customFormat="1" ht="12.75">
      <c r="A147" s="9"/>
      <c r="B147" s="10" t="s">
        <v>18</v>
      </c>
      <c r="C147" s="11">
        <f>SUM(D147,E147)</f>
        <v>931331</v>
      </c>
      <c r="D147" s="11">
        <v>0</v>
      </c>
      <c r="E147" s="30">
        <v>931331</v>
      </c>
      <c r="F147" s="5"/>
    </row>
    <row r="148" spans="1:6" s="3" customFormat="1" ht="12.75">
      <c r="A148" s="9"/>
      <c r="B148" s="10" t="s">
        <v>10</v>
      </c>
      <c r="C148" s="11"/>
      <c r="D148" s="11"/>
      <c r="E148" s="30"/>
      <c r="F148" s="5"/>
    </row>
    <row r="149" spans="1:6" s="3" customFormat="1" ht="12.75">
      <c r="A149" s="12"/>
      <c r="B149" s="13" t="s">
        <v>11</v>
      </c>
      <c r="C149" s="14">
        <f aca="true" t="shared" si="8" ref="C149:C155">SUM(D149,E149)</f>
        <v>931331</v>
      </c>
      <c r="D149" s="14">
        <v>0</v>
      </c>
      <c r="E149" s="33">
        <v>931331</v>
      </c>
      <c r="F149" s="5"/>
    </row>
    <row r="150" spans="1:9" ht="12.75">
      <c r="A150" s="9" t="s">
        <v>95</v>
      </c>
      <c r="B150" s="10" t="s">
        <v>96</v>
      </c>
      <c r="C150" s="11">
        <f t="shared" si="8"/>
        <v>6138940</v>
      </c>
      <c r="D150" s="30">
        <f>SUM(D151,D152)</f>
        <v>3964940</v>
      </c>
      <c r="E150" s="11">
        <f>SUM(E151)</f>
        <v>2174000</v>
      </c>
      <c r="F150" s="81"/>
      <c r="G150" s="72"/>
      <c r="I150" s="92"/>
    </row>
    <row r="151" spans="1:9" ht="12.75">
      <c r="A151" s="9"/>
      <c r="B151" s="10" t="s">
        <v>301</v>
      </c>
      <c r="C151" s="11">
        <f t="shared" si="8"/>
        <v>5298940</v>
      </c>
      <c r="D151" s="30">
        <f>22711+2043335+933954+200000+141591+82934-5000-145000+400000-525-231265+265-314000-4060</f>
        <v>3124940</v>
      </c>
      <c r="E151" s="30">
        <f>1793556+206444+292250+23800+5500+3000+56650+127500+100+47000+17542+23000+3000+2000-17542-400000-9800</f>
        <v>2174000</v>
      </c>
      <c r="F151" s="40"/>
      <c r="I151" s="99"/>
    </row>
    <row r="152" spans="1:6" s="32" customFormat="1" ht="12.75">
      <c r="A152" s="34"/>
      <c r="B152" s="35" t="s">
        <v>25</v>
      </c>
      <c r="C152" s="30">
        <f t="shared" si="8"/>
        <v>840000</v>
      </c>
      <c r="D152" s="33">
        <f>1000000-160000</f>
        <v>840000</v>
      </c>
      <c r="E152" s="33">
        <v>0</v>
      </c>
      <c r="F152" s="42"/>
    </row>
    <row r="153" spans="1:7" ht="12.75">
      <c r="A153" s="15" t="s">
        <v>97</v>
      </c>
      <c r="B153" s="16" t="s">
        <v>98</v>
      </c>
      <c r="C153" s="18">
        <f t="shared" si="8"/>
        <v>126121205</v>
      </c>
      <c r="D153" s="18">
        <f>SUM(D154,D160,D168,D173,D179,D183,D185,D191,D195,D205,D209,D213,D217,D201,D164)</f>
        <v>74113406</v>
      </c>
      <c r="E153" s="18">
        <f>SUM(E154,E160,E168,E173,E179,E185,E191,E195,E205,E209,E213,E217,E183,E201,E164)</f>
        <v>52007799</v>
      </c>
      <c r="F153" s="85"/>
      <c r="G153" s="87"/>
    </row>
    <row r="154" spans="1:7" ht="12.75">
      <c r="A154" s="9" t="s">
        <v>99</v>
      </c>
      <c r="B154" s="10" t="s">
        <v>100</v>
      </c>
      <c r="C154" s="11">
        <f t="shared" si="8"/>
        <v>37067636</v>
      </c>
      <c r="D154" s="11">
        <f>SUM(D155,D159)</f>
        <v>37067636</v>
      </c>
      <c r="E154" s="11">
        <f>SUM(E155,E159)</f>
        <v>0</v>
      </c>
      <c r="F154" s="71"/>
      <c r="G154" s="72"/>
    </row>
    <row r="155" spans="1:5" ht="12.75" customHeight="1">
      <c r="A155" s="44"/>
      <c r="B155" s="10" t="s">
        <v>308</v>
      </c>
      <c r="C155" s="11">
        <f t="shared" si="8"/>
        <v>28038301</v>
      </c>
      <c r="D155" s="11">
        <v>28038301</v>
      </c>
      <c r="E155" s="11">
        <v>0</v>
      </c>
    </row>
    <row r="156" spans="1:5" ht="12.75">
      <c r="A156" s="44"/>
      <c r="B156" s="10" t="s">
        <v>10</v>
      </c>
      <c r="C156" s="11"/>
      <c r="D156" s="11"/>
      <c r="E156" s="11"/>
    </row>
    <row r="157" spans="1:5" ht="14.25" customHeight="1">
      <c r="A157" s="44"/>
      <c r="B157" s="10" t="s">
        <v>115</v>
      </c>
      <c r="C157" s="11">
        <f>SUM(D157,E157)</f>
        <v>22995921</v>
      </c>
      <c r="D157" s="11">
        <f>22995921</f>
        <v>22995921</v>
      </c>
      <c r="E157" s="11">
        <v>0</v>
      </c>
    </row>
    <row r="158" spans="1:5" ht="12.75">
      <c r="A158" s="44"/>
      <c r="B158" s="10" t="s">
        <v>11</v>
      </c>
      <c r="C158" s="11">
        <f>SUM(D158,E158)</f>
        <v>643094</v>
      </c>
      <c r="D158" s="11">
        <v>643094</v>
      </c>
      <c r="E158" s="11">
        <v>0</v>
      </c>
    </row>
    <row r="159" spans="1:6" s="32" customFormat="1" ht="12.75">
      <c r="A159" s="29"/>
      <c r="B159" s="36" t="s">
        <v>25</v>
      </c>
      <c r="C159" s="30">
        <f>SUM(D159,E159)</f>
        <v>9029335</v>
      </c>
      <c r="D159" s="30">
        <v>9029335</v>
      </c>
      <c r="E159" s="30">
        <v>0</v>
      </c>
      <c r="F159" s="31"/>
    </row>
    <row r="160" spans="1:5" ht="12.75">
      <c r="A160" s="6" t="s">
        <v>101</v>
      </c>
      <c r="B160" s="7" t="s">
        <v>102</v>
      </c>
      <c r="C160" s="8">
        <f>SUM(D160,E160)</f>
        <v>3383023</v>
      </c>
      <c r="D160" s="8">
        <f>SUM(D161)</f>
        <v>0</v>
      </c>
      <c r="E160" s="8">
        <f>SUM(E161)</f>
        <v>3383023</v>
      </c>
    </row>
    <row r="161" spans="1:5" ht="12.75">
      <c r="A161" s="44"/>
      <c r="B161" s="10" t="s">
        <v>308</v>
      </c>
      <c r="C161" s="11">
        <f>SUM(D161,E161)</f>
        <v>3383023</v>
      </c>
      <c r="D161" s="11">
        <v>0</v>
      </c>
      <c r="E161" s="11">
        <f>3388523-5500</f>
        <v>3383023</v>
      </c>
    </row>
    <row r="162" spans="1:5" ht="12.75">
      <c r="A162" s="44"/>
      <c r="B162" s="10" t="s">
        <v>10</v>
      </c>
      <c r="C162" s="11"/>
      <c r="D162" s="11"/>
      <c r="E162" s="11"/>
    </row>
    <row r="163" spans="1:5" ht="13.5" customHeight="1">
      <c r="A163" s="46"/>
      <c r="B163" s="13" t="s">
        <v>115</v>
      </c>
      <c r="C163" s="14">
        <f>SUM(D163,E163)</f>
        <v>2786940</v>
      </c>
      <c r="D163" s="14">
        <v>0</v>
      </c>
      <c r="E163" s="14">
        <v>2786940</v>
      </c>
    </row>
    <row r="164" spans="1:5" ht="13.5" customHeight="1">
      <c r="A164" s="9" t="s">
        <v>274</v>
      </c>
      <c r="B164" s="10" t="s">
        <v>275</v>
      </c>
      <c r="C164" s="11">
        <f>SUM(D164,E164)</f>
        <v>1164299</v>
      </c>
      <c r="D164" s="11">
        <f>SUM(D165)</f>
        <v>1164299</v>
      </c>
      <c r="E164" s="11">
        <v>0</v>
      </c>
    </row>
    <row r="165" spans="1:5" ht="12.75">
      <c r="A165" s="9"/>
      <c r="B165" s="10" t="s">
        <v>309</v>
      </c>
      <c r="C165" s="11">
        <f>SUM(D165,E165)</f>
        <v>1164299</v>
      </c>
      <c r="D165" s="11">
        <v>1164299</v>
      </c>
      <c r="E165" s="11">
        <v>0</v>
      </c>
    </row>
    <row r="166" spans="1:5" ht="12.75">
      <c r="A166" s="9"/>
      <c r="B166" s="10" t="s">
        <v>10</v>
      </c>
      <c r="C166" s="11"/>
      <c r="D166" s="11"/>
      <c r="E166" s="11"/>
    </row>
    <row r="167" spans="1:5" ht="12.75" customHeight="1">
      <c r="A167" s="12"/>
      <c r="B167" s="13" t="s">
        <v>115</v>
      </c>
      <c r="C167" s="14">
        <f>SUM(D167,E167)</f>
        <v>1105314</v>
      </c>
      <c r="D167" s="14">
        <v>1105314</v>
      </c>
      <c r="E167" s="14">
        <v>0</v>
      </c>
    </row>
    <row r="168" spans="1:5" ht="12.75">
      <c r="A168" s="9" t="s">
        <v>103</v>
      </c>
      <c r="B168" s="10" t="s">
        <v>104</v>
      </c>
      <c r="C168" s="11">
        <f>SUM(D168,E168)</f>
        <v>11906689</v>
      </c>
      <c r="D168" s="11">
        <f>SUM(D169)</f>
        <v>11906689</v>
      </c>
      <c r="E168" s="11">
        <f>SUM(E169)</f>
        <v>0</v>
      </c>
    </row>
    <row r="169" spans="1:5" ht="12.75">
      <c r="A169" s="44"/>
      <c r="B169" s="10" t="s">
        <v>309</v>
      </c>
      <c r="C169" s="11">
        <f>SUM(D169,E169)</f>
        <v>11906689</v>
      </c>
      <c r="D169" s="11">
        <v>11906689</v>
      </c>
      <c r="E169" s="11">
        <v>0</v>
      </c>
    </row>
    <row r="170" spans="1:5" ht="12.75">
      <c r="A170" s="44"/>
      <c r="B170" s="10" t="s">
        <v>10</v>
      </c>
      <c r="C170" s="11"/>
      <c r="D170" s="11"/>
      <c r="E170" s="11"/>
    </row>
    <row r="171" spans="1:5" ht="15" customHeight="1">
      <c r="A171" s="44"/>
      <c r="B171" s="10" t="s">
        <v>115</v>
      </c>
      <c r="C171" s="11">
        <f>SUM(D171,E171)</f>
        <v>8539792</v>
      </c>
      <c r="D171" s="11">
        <v>8539792</v>
      </c>
      <c r="E171" s="11">
        <v>0</v>
      </c>
    </row>
    <row r="172" spans="1:5" ht="12.75">
      <c r="A172" s="46"/>
      <c r="B172" s="13" t="s">
        <v>294</v>
      </c>
      <c r="C172" s="14">
        <f>SUM(D172,E172)</f>
        <v>2801256</v>
      </c>
      <c r="D172" s="14">
        <v>2801256</v>
      </c>
      <c r="E172" s="14">
        <v>0</v>
      </c>
    </row>
    <row r="173" spans="1:5" ht="12.75">
      <c r="A173" s="9" t="s">
        <v>105</v>
      </c>
      <c r="B173" s="10" t="s">
        <v>106</v>
      </c>
      <c r="C173" s="11">
        <f>SUM(D173,E173)</f>
        <v>21811367</v>
      </c>
      <c r="D173" s="11">
        <f>SUM(D174,D178)</f>
        <v>21485482</v>
      </c>
      <c r="E173" s="11">
        <f>SUM(E174)</f>
        <v>325885</v>
      </c>
    </row>
    <row r="174" spans="1:5" ht="12.75">
      <c r="A174" s="9"/>
      <c r="B174" s="10" t="s">
        <v>309</v>
      </c>
      <c r="C174" s="11">
        <f>SUM(D174,E174)</f>
        <v>14098367</v>
      </c>
      <c r="D174" s="11">
        <f>13855416-82934</f>
        <v>13772482</v>
      </c>
      <c r="E174" s="11">
        <f>328885-3000</f>
        <v>325885</v>
      </c>
    </row>
    <row r="175" spans="1:5" ht="12.75">
      <c r="A175" s="9"/>
      <c r="B175" s="10" t="s">
        <v>10</v>
      </c>
      <c r="C175" s="11"/>
      <c r="D175" s="11"/>
      <c r="E175" s="11"/>
    </row>
    <row r="176" spans="1:5" ht="14.25" customHeight="1">
      <c r="A176" s="9"/>
      <c r="B176" s="10" t="s">
        <v>115</v>
      </c>
      <c r="C176" s="11">
        <f>SUM(D176,E176)</f>
        <v>11988070</v>
      </c>
      <c r="D176" s="11">
        <v>11719100</v>
      </c>
      <c r="E176" s="11">
        <v>268970</v>
      </c>
    </row>
    <row r="177" spans="1:5" ht="12.75">
      <c r="A177" s="9"/>
      <c r="B177" s="10" t="s">
        <v>11</v>
      </c>
      <c r="C177" s="11">
        <f>SUM(D177,E177)</f>
        <v>425952</v>
      </c>
      <c r="D177" s="11">
        <v>425952</v>
      </c>
      <c r="E177" s="11">
        <v>0</v>
      </c>
    </row>
    <row r="178" spans="1:6" s="32" customFormat="1" ht="12.75">
      <c r="A178" s="34"/>
      <c r="B178" s="35" t="s">
        <v>107</v>
      </c>
      <c r="C178" s="33">
        <f>SUM(D178,E178)</f>
        <v>7713000</v>
      </c>
      <c r="D178" s="33">
        <f>7613000+100000</f>
        <v>7713000</v>
      </c>
      <c r="E178" s="33">
        <v>0</v>
      </c>
      <c r="F178" s="31"/>
    </row>
    <row r="179" spans="1:5" ht="12.75">
      <c r="A179" s="9" t="s">
        <v>108</v>
      </c>
      <c r="B179" s="10" t="s">
        <v>323</v>
      </c>
      <c r="C179" s="11">
        <f>SUM(D179,E179)</f>
        <v>1652413</v>
      </c>
      <c r="D179" s="11">
        <f>SUM(D180)</f>
        <v>0</v>
      </c>
      <c r="E179" s="11">
        <f>SUM(E180)</f>
        <v>1652413</v>
      </c>
    </row>
    <row r="180" spans="1:5" ht="12.75">
      <c r="A180" s="9"/>
      <c r="B180" s="10" t="s">
        <v>305</v>
      </c>
      <c r="C180" s="11">
        <f>SUM(D180,E180)</f>
        <v>1652413</v>
      </c>
      <c r="D180" s="11">
        <v>0</v>
      </c>
      <c r="E180" s="11">
        <v>1652413</v>
      </c>
    </row>
    <row r="181" spans="1:5" ht="12.75">
      <c r="A181" s="9"/>
      <c r="B181" s="10" t="s">
        <v>10</v>
      </c>
      <c r="C181" s="11"/>
      <c r="D181" s="11"/>
      <c r="E181" s="11"/>
    </row>
    <row r="182" spans="1:5" ht="14.25" customHeight="1">
      <c r="A182" s="12"/>
      <c r="B182" s="13" t="s">
        <v>115</v>
      </c>
      <c r="C182" s="14">
        <f>SUM(D182,E182)</f>
        <v>1534749</v>
      </c>
      <c r="D182" s="14">
        <v>0</v>
      </c>
      <c r="E182" s="14">
        <v>1534749</v>
      </c>
    </row>
    <row r="183" spans="1:5" ht="12.75" customHeight="1">
      <c r="A183" s="6" t="s">
        <v>109</v>
      </c>
      <c r="B183" s="7" t="s">
        <v>110</v>
      </c>
      <c r="C183" s="8">
        <f>SUM(D183,E183)</f>
        <v>3800</v>
      </c>
      <c r="D183" s="8">
        <f>SUM(D184)</f>
        <v>3300</v>
      </c>
      <c r="E183" s="8">
        <f>SUM(E184)</f>
        <v>500</v>
      </c>
    </row>
    <row r="184" spans="1:5" ht="12.75">
      <c r="A184" s="12"/>
      <c r="B184" s="13" t="s">
        <v>305</v>
      </c>
      <c r="C184" s="14">
        <f>SUM(D184,E184)</f>
        <v>3800</v>
      </c>
      <c r="D184" s="14">
        <v>3300</v>
      </c>
      <c r="E184" s="14">
        <v>500</v>
      </c>
    </row>
    <row r="185" spans="1:5" ht="12.75">
      <c r="A185" s="9" t="s">
        <v>111</v>
      </c>
      <c r="B185" s="10" t="s">
        <v>112</v>
      </c>
      <c r="C185" s="11">
        <f>SUM(D185,E185)</f>
        <v>16705203</v>
      </c>
      <c r="D185" s="11">
        <f>SUM(D186,D190)</f>
        <v>0</v>
      </c>
      <c r="E185" s="11">
        <f>SUM(E186,E190)</f>
        <v>16705203</v>
      </c>
    </row>
    <row r="186" spans="1:5" ht="12.75">
      <c r="A186" s="9"/>
      <c r="B186" s="10" t="s">
        <v>309</v>
      </c>
      <c r="C186" s="11">
        <f>SUM(D186,E186)</f>
        <v>13835203</v>
      </c>
      <c r="D186" s="11">
        <v>0</v>
      </c>
      <c r="E186" s="11">
        <f>13891853-56650</f>
        <v>13835203</v>
      </c>
    </row>
    <row r="187" spans="1:5" ht="12.75">
      <c r="A187" s="9"/>
      <c r="B187" s="10" t="s">
        <v>10</v>
      </c>
      <c r="C187" s="11"/>
      <c r="D187" s="11"/>
      <c r="E187" s="11"/>
    </row>
    <row r="188" spans="1:5" ht="14.25" customHeight="1">
      <c r="A188" s="9"/>
      <c r="B188" s="10" t="s">
        <v>115</v>
      </c>
      <c r="C188" s="11">
        <f>SUM(D188,E188)</f>
        <v>11309909</v>
      </c>
      <c r="D188" s="11">
        <v>0</v>
      </c>
      <c r="E188" s="11">
        <v>11309909</v>
      </c>
    </row>
    <row r="189" spans="1:5" ht="12.75">
      <c r="A189" s="9"/>
      <c r="B189" s="10" t="s">
        <v>11</v>
      </c>
      <c r="C189" s="11">
        <f>SUM(D189,E189)</f>
        <v>943705</v>
      </c>
      <c r="D189" s="11">
        <v>0</v>
      </c>
      <c r="E189" s="11">
        <v>943705</v>
      </c>
    </row>
    <row r="190" spans="1:6" s="32" customFormat="1" ht="12.75">
      <c r="A190" s="34"/>
      <c r="B190" s="35" t="s">
        <v>25</v>
      </c>
      <c r="C190" s="33">
        <f>SUM(D190,E190)</f>
        <v>2870000</v>
      </c>
      <c r="D190" s="33">
        <v>0</v>
      </c>
      <c r="E190" s="33">
        <v>2870000</v>
      </c>
      <c r="F190" s="31"/>
    </row>
    <row r="191" spans="1:5" ht="12.75">
      <c r="A191" s="9" t="s">
        <v>113</v>
      </c>
      <c r="B191" s="10" t="s">
        <v>114</v>
      </c>
      <c r="C191" s="11">
        <f>SUM(D191,E191)</f>
        <v>1522280</v>
      </c>
      <c r="D191" s="11">
        <f>SUM(D192)</f>
        <v>0</v>
      </c>
      <c r="E191" s="11">
        <f>SUM(E192)</f>
        <v>1522280</v>
      </c>
    </row>
    <row r="192" spans="1:5" ht="12.75">
      <c r="A192" s="44"/>
      <c r="B192" s="10" t="s">
        <v>306</v>
      </c>
      <c r="C192" s="11">
        <f>SUM(D192,E192)</f>
        <v>1522280</v>
      </c>
      <c r="D192" s="11">
        <v>0</v>
      </c>
      <c r="E192" s="11">
        <v>1522280</v>
      </c>
    </row>
    <row r="193" spans="1:5" ht="12.75">
      <c r="A193" s="44"/>
      <c r="B193" s="10" t="s">
        <v>10</v>
      </c>
      <c r="C193" s="11"/>
      <c r="D193" s="11"/>
      <c r="E193" s="11"/>
    </row>
    <row r="194" spans="1:5" ht="14.25" customHeight="1">
      <c r="A194" s="46"/>
      <c r="B194" s="13" t="s">
        <v>115</v>
      </c>
      <c r="C194" s="14">
        <f>SUM(D194,E194)</f>
        <v>1394853</v>
      </c>
      <c r="D194" s="14">
        <v>0</v>
      </c>
      <c r="E194" s="14">
        <v>1394853</v>
      </c>
    </row>
    <row r="195" spans="1:5" ht="12.75">
      <c r="A195" s="9" t="s">
        <v>116</v>
      </c>
      <c r="B195" s="10" t="s">
        <v>117</v>
      </c>
      <c r="C195" s="11">
        <f>SUM(D195,E195)</f>
        <v>20145743</v>
      </c>
      <c r="D195" s="11">
        <f>SUM(D196)</f>
        <v>0</v>
      </c>
      <c r="E195" s="11">
        <f>SUM(E196,E200)</f>
        <v>20145743</v>
      </c>
    </row>
    <row r="196" spans="1:5" ht="12.75">
      <c r="A196" s="44"/>
      <c r="B196" s="10" t="s">
        <v>309</v>
      </c>
      <c r="C196" s="11">
        <f>SUM(D196,E196)</f>
        <v>18066553</v>
      </c>
      <c r="D196" s="11">
        <v>0</v>
      </c>
      <c r="E196" s="11">
        <f>18194053-127500</f>
        <v>18066553</v>
      </c>
    </row>
    <row r="197" spans="1:5" ht="12.75">
      <c r="A197" s="44"/>
      <c r="B197" s="10" t="s">
        <v>10</v>
      </c>
      <c r="C197" s="11"/>
      <c r="D197" s="11"/>
      <c r="E197" s="11"/>
    </row>
    <row r="198" spans="1:5" ht="14.25" customHeight="1">
      <c r="A198" s="44"/>
      <c r="B198" s="10" t="s">
        <v>115</v>
      </c>
      <c r="C198" s="11">
        <f>SUM(D198,E198)</f>
        <v>14047946</v>
      </c>
      <c r="D198" s="11">
        <v>0</v>
      </c>
      <c r="E198" s="11">
        <v>14047946</v>
      </c>
    </row>
    <row r="199" spans="1:5" ht="12.75">
      <c r="A199" s="44"/>
      <c r="B199" s="10" t="s">
        <v>11</v>
      </c>
      <c r="C199" s="11">
        <f>SUM(D199,E199)</f>
        <v>1475967</v>
      </c>
      <c r="D199" s="11">
        <v>0</v>
      </c>
      <c r="E199" s="11">
        <v>1475967</v>
      </c>
    </row>
    <row r="200" spans="1:6" s="32" customFormat="1" ht="12.75">
      <c r="A200" s="34"/>
      <c r="B200" s="35" t="s">
        <v>25</v>
      </c>
      <c r="C200" s="33">
        <f>SUM(D200,E200)</f>
        <v>2079190</v>
      </c>
      <c r="D200" s="33">
        <v>0</v>
      </c>
      <c r="E200" s="33">
        <v>2079190</v>
      </c>
      <c r="F200" s="31"/>
    </row>
    <row r="201" spans="1:6" ht="12.75">
      <c r="A201" s="9" t="s">
        <v>118</v>
      </c>
      <c r="B201" s="52" t="s">
        <v>119</v>
      </c>
      <c r="C201" s="11">
        <f>SUM(D201,E201)</f>
        <v>2551802</v>
      </c>
      <c r="D201" s="11">
        <f>SUM(D202)</f>
        <v>0</v>
      </c>
      <c r="E201" s="30">
        <f>SUM(E202)</f>
        <v>2551802</v>
      </c>
      <c r="F201"/>
    </row>
    <row r="202" spans="1:6" ht="12.75">
      <c r="A202" s="44"/>
      <c r="B202" s="52" t="s">
        <v>306</v>
      </c>
      <c r="C202" s="11">
        <f>SUM(D202,E202)</f>
        <v>2551802</v>
      </c>
      <c r="D202" s="11">
        <v>0</v>
      </c>
      <c r="E202" s="30">
        <v>2551802</v>
      </c>
      <c r="F202"/>
    </row>
    <row r="203" spans="1:6" ht="12.75">
      <c r="A203" s="44"/>
      <c r="B203" s="52" t="s">
        <v>10</v>
      </c>
      <c r="C203" s="11"/>
      <c r="D203" s="11"/>
      <c r="E203" s="30"/>
      <c r="F203"/>
    </row>
    <row r="204" spans="1:6" ht="12.75">
      <c r="A204" s="46"/>
      <c r="B204" s="53" t="s">
        <v>115</v>
      </c>
      <c r="C204" s="14">
        <f>SUM(D204,E204)</f>
        <v>2248626</v>
      </c>
      <c r="D204" s="14">
        <v>0</v>
      </c>
      <c r="E204" s="33">
        <v>2248626</v>
      </c>
      <c r="F204"/>
    </row>
    <row r="205" spans="1:5" ht="12.75">
      <c r="A205" s="6" t="s">
        <v>120</v>
      </c>
      <c r="B205" s="7" t="s">
        <v>121</v>
      </c>
      <c r="C205" s="8">
        <f>SUM(D205,E205)</f>
        <v>2080621</v>
      </c>
      <c r="D205" s="8">
        <f>SUM(D206)</f>
        <v>0</v>
      </c>
      <c r="E205" s="8">
        <f>SUM(E206)</f>
        <v>2080621</v>
      </c>
    </row>
    <row r="206" spans="1:5" ht="12.75">
      <c r="A206" s="44"/>
      <c r="B206" s="10" t="s">
        <v>309</v>
      </c>
      <c r="C206" s="11">
        <f>SUM(D206,E206)</f>
        <v>2080621</v>
      </c>
      <c r="D206" s="11">
        <v>0</v>
      </c>
      <c r="E206" s="11">
        <f>2080721-100</f>
        <v>2080621</v>
      </c>
    </row>
    <row r="207" spans="1:5" ht="12.75">
      <c r="A207" s="44"/>
      <c r="B207" s="10" t="s">
        <v>10</v>
      </c>
      <c r="C207" s="11"/>
      <c r="D207" s="11"/>
      <c r="E207" s="11"/>
    </row>
    <row r="208" spans="1:5" ht="13.5" customHeight="1">
      <c r="A208" s="46"/>
      <c r="B208" s="13" t="s">
        <v>115</v>
      </c>
      <c r="C208" s="14">
        <f>SUM(D208,E208)</f>
        <v>1958421</v>
      </c>
      <c r="D208" s="14">
        <v>0</v>
      </c>
      <c r="E208" s="14">
        <v>1958421</v>
      </c>
    </row>
    <row r="209" spans="1:5" ht="27.75" customHeight="1">
      <c r="A209" s="9" t="s">
        <v>122</v>
      </c>
      <c r="B209" s="10" t="s">
        <v>123</v>
      </c>
      <c r="C209" s="26">
        <f>SUM(D209,E209)</f>
        <v>3017619</v>
      </c>
      <c r="D209" s="26">
        <f>SUM(D210)</f>
        <v>0</v>
      </c>
      <c r="E209" s="26">
        <f>SUM(E210)</f>
        <v>3017619</v>
      </c>
    </row>
    <row r="210" spans="1:5" ht="12.75">
      <c r="A210" s="44"/>
      <c r="B210" s="10" t="s">
        <v>309</v>
      </c>
      <c r="C210" s="11">
        <f>SUM(D210,E210)</f>
        <v>3017619</v>
      </c>
      <c r="D210" s="11">
        <v>0</v>
      </c>
      <c r="E210" s="11">
        <f>3064619-47000</f>
        <v>3017619</v>
      </c>
    </row>
    <row r="211" spans="1:5" ht="12.75">
      <c r="A211" s="44"/>
      <c r="B211" s="10" t="s">
        <v>10</v>
      </c>
      <c r="C211" s="11"/>
      <c r="D211" s="11"/>
      <c r="E211" s="11"/>
    </row>
    <row r="212" spans="1:5" ht="14.25" customHeight="1">
      <c r="A212" s="46"/>
      <c r="B212" s="13" t="s">
        <v>115</v>
      </c>
      <c r="C212" s="14">
        <f>SUM(D212,E212)</f>
        <v>2320875</v>
      </c>
      <c r="D212" s="14">
        <v>0</v>
      </c>
      <c r="E212" s="14">
        <v>2320875</v>
      </c>
    </row>
    <row r="213" spans="1:5" ht="13.5" customHeight="1">
      <c r="A213" s="6" t="s">
        <v>124</v>
      </c>
      <c r="B213" s="7" t="s">
        <v>125</v>
      </c>
      <c r="C213" s="8">
        <f>SUM(D213,E213)</f>
        <v>663710</v>
      </c>
      <c r="D213" s="8">
        <f>SUM(D214)</f>
        <v>351000</v>
      </c>
      <c r="E213" s="8">
        <f>SUM(E214)</f>
        <v>312710</v>
      </c>
    </row>
    <row r="214" spans="1:5" ht="12.75">
      <c r="A214" s="44"/>
      <c r="B214" s="10" t="s">
        <v>309</v>
      </c>
      <c r="C214" s="11">
        <f>SUM(D214,E214)</f>
        <v>663710</v>
      </c>
      <c r="D214" s="11">
        <v>351000</v>
      </c>
      <c r="E214" s="11">
        <f>330252-17542</f>
        <v>312710</v>
      </c>
    </row>
    <row r="215" spans="1:5" ht="12.75">
      <c r="A215" s="44"/>
      <c r="B215" s="10" t="s">
        <v>10</v>
      </c>
      <c r="C215" s="11"/>
      <c r="D215" s="11"/>
      <c r="E215" s="11"/>
    </row>
    <row r="216" spans="1:5" ht="13.5" customHeight="1">
      <c r="A216" s="46"/>
      <c r="B216" s="13" t="s">
        <v>115</v>
      </c>
      <c r="C216" s="14">
        <f>SUM(D216,E216)</f>
        <v>132631</v>
      </c>
      <c r="D216" s="14">
        <v>69284</v>
      </c>
      <c r="E216" s="14">
        <v>63347</v>
      </c>
    </row>
    <row r="217" spans="1:5" ht="12.75">
      <c r="A217" s="9" t="s">
        <v>126</v>
      </c>
      <c r="B217" s="10" t="s">
        <v>13</v>
      </c>
      <c r="C217" s="11">
        <f>SUM(D217,E217)</f>
        <v>2445000</v>
      </c>
      <c r="D217" s="30">
        <f>SUM(D218,D221)</f>
        <v>2135000</v>
      </c>
      <c r="E217" s="30">
        <f>SUM(E218)</f>
        <v>310000</v>
      </c>
    </row>
    <row r="218" spans="1:5" ht="12.75">
      <c r="A218" s="44"/>
      <c r="B218" s="10" t="s">
        <v>309</v>
      </c>
      <c r="C218" s="11">
        <f>SUM(D218,E218)</f>
        <v>845000</v>
      </c>
      <c r="D218" s="11">
        <v>535000</v>
      </c>
      <c r="E218" s="11">
        <v>310000</v>
      </c>
    </row>
    <row r="219" spans="1:5" ht="12.75">
      <c r="A219" s="44"/>
      <c r="B219" s="10" t="s">
        <v>10</v>
      </c>
      <c r="C219" s="11"/>
      <c r="D219" s="30"/>
      <c r="E219" s="30"/>
    </row>
    <row r="220" spans="1:5" ht="13.5" customHeight="1">
      <c r="A220" s="44"/>
      <c r="B220" s="10" t="s">
        <v>115</v>
      </c>
      <c r="C220" s="11">
        <f aca="true" t="shared" si="9" ref="C220:C226">SUM(D220,E220)</f>
        <v>10000</v>
      </c>
      <c r="D220" s="30">
        <v>10000</v>
      </c>
      <c r="E220" s="30">
        <v>0</v>
      </c>
    </row>
    <row r="221" spans="1:6" s="32" customFormat="1" ht="12.75">
      <c r="A221" s="29"/>
      <c r="B221" s="36" t="s">
        <v>25</v>
      </c>
      <c r="C221" s="30">
        <f t="shared" si="9"/>
        <v>1600000</v>
      </c>
      <c r="D221" s="30">
        <v>1600000</v>
      </c>
      <c r="E221" s="30">
        <v>0</v>
      </c>
      <c r="F221" s="31"/>
    </row>
    <row r="222" spans="1:6" ht="12.75">
      <c r="A222" s="15" t="s">
        <v>127</v>
      </c>
      <c r="B222" s="16" t="s">
        <v>128</v>
      </c>
      <c r="C222" s="18">
        <f t="shared" si="9"/>
        <v>2738600</v>
      </c>
      <c r="D222" s="18">
        <f>SUM(D225,D229,D231,D235,D240,D244,D223)</f>
        <v>2738600</v>
      </c>
      <c r="E222" s="18">
        <f>SUM(E225,E229,E231,E235,E240,E244)</f>
        <v>0</v>
      </c>
      <c r="F222" s="85"/>
    </row>
    <row r="223" spans="1:6" s="37" customFormat="1" ht="12.75">
      <c r="A223" s="29" t="s">
        <v>256</v>
      </c>
      <c r="B223" s="36" t="s">
        <v>257</v>
      </c>
      <c r="C223" s="30">
        <f t="shared" si="9"/>
        <v>400000</v>
      </c>
      <c r="D223" s="30">
        <f>SUM(D224)</f>
        <v>400000</v>
      </c>
      <c r="E223" s="30">
        <v>0</v>
      </c>
      <c r="F223" s="75"/>
    </row>
    <row r="224" spans="1:6" s="37" customFormat="1" ht="12.75">
      <c r="A224" s="34"/>
      <c r="B224" s="35" t="s">
        <v>25</v>
      </c>
      <c r="C224" s="33">
        <f t="shared" si="9"/>
        <v>400000</v>
      </c>
      <c r="D224" s="33">
        <f>200000+200000</f>
        <v>400000</v>
      </c>
      <c r="E224" s="33">
        <v>0</v>
      </c>
      <c r="F224" s="100"/>
    </row>
    <row r="225" spans="1:6" ht="12.75">
      <c r="A225" s="6" t="s">
        <v>129</v>
      </c>
      <c r="B225" s="7" t="s">
        <v>130</v>
      </c>
      <c r="C225" s="8">
        <f t="shared" si="9"/>
        <v>298000</v>
      </c>
      <c r="D225" s="8">
        <f>SUM(D226)</f>
        <v>298000</v>
      </c>
      <c r="E225" s="8">
        <f>SUM(E226)</f>
        <v>0</v>
      </c>
      <c r="F225" s="101"/>
    </row>
    <row r="226" spans="1:5" ht="13.5" customHeight="1">
      <c r="A226" s="9"/>
      <c r="B226" s="10" t="s">
        <v>305</v>
      </c>
      <c r="C226" s="11">
        <f t="shared" si="9"/>
        <v>298000</v>
      </c>
      <c r="D226" s="11">
        <f>268000+30000</f>
        <v>298000</v>
      </c>
      <c r="E226" s="11">
        <v>0</v>
      </c>
    </row>
    <row r="227" spans="1:5" ht="13.5" customHeight="1">
      <c r="A227" s="9"/>
      <c r="B227" s="10" t="s">
        <v>10</v>
      </c>
      <c r="C227" s="11"/>
      <c r="D227" s="11"/>
      <c r="E227" s="11"/>
    </row>
    <row r="228" spans="1:5" ht="13.5" customHeight="1">
      <c r="A228" s="12"/>
      <c r="B228" s="13" t="s">
        <v>115</v>
      </c>
      <c r="C228" s="14">
        <f>SUM(D228,E228)</f>
        <v>12200</v>
      </c>
      <c r="D228" s="14">
        <v>12200</v>
      </c>
      <c r="E228" s="14">
        <v>0</v>
      </c>
    </row>
    <row r="229" spans="1:5" ht="12.75">
      <c r="A229" s="9" t="s">
        <v>131</v>
      </c>
      <c r="B229" s="10" t="s">
        <v>132</v>
      </c>
      <c r="C229" s="11">
        <f>SUM(D229,E229)</f>
        <v>3100</v>
      </c>
      <c r="D229" s="11">
        <f>SUM(D230)</f>
        <v>3100</v>
      </c>
      <c r="E229" s="11">
        <f>SUM(E230)</f>
        <v>0</v>
      </c>
    </row>
    <row r="230" spans="1:5" ht="12.75" customHeight="1">
      <c r="A230" s="12"/>
      <c r="B230" s="13" t="s">
        <v>306</v>
      </c>
      <c r="C230" s="14">
        <f>SUM(D230,E230)</f>
        <v>3100</v>
      </c>
      <c r="D230" s="14">
        <v>3100</v>
      </c>
      <c r="E230" s="14">
        <v>0</v>
      </c>
    </row>
    <row r="231" spans="1:5" ht="12.75">
      <c r="A231" s="9" t="s">
        <v>133</v>
      </c>
      <c r="B231" s="10" t="s">
        <v>134</v>
      </c>
      <c r="C231" s="11">
        <f>SUM(D231,E231)</f>
        <v>9000</v>
      </c>
      <c r="D231" s="11">
        <f>SUM(D232)</f>
        <v>9000</v>
      </c>
      <c r="E231" s="11">
        <f>SUM(E232)</f>
        <v>0</v>
      </c>
    </row>
    <row r="232" spans="1:5" ht="12.75">
      <c r="A232" s="9"/>
      <c r="B232" s="10" t="s">
        <v>301</v>
      </c>
      <c r="C232" s="11">
        <f>SUM(D232,E232)</f>
        <v>9000</v>
      </c>
      <c r="D232" s="11">
        <v>9000</v>
      </c>
      <c r="E232" s="11">
        <v>0</v>
      </c>
    </row>
    <row r="233" spans="1:5" ht="12.75">
      <c r="A233" s="9"/>
      <c r="B233" s="10" t="s">
        <v>63</v>
      </c>
      <c r="C233" s="11"/>
      <c r="D233" s="11"/>
      <c r="E233" s="11"/>
    </row>
    <row r="234" spans="1:5" ht="14.25" customHeight="1">
      <c r="A234" s="12"/>
      <c r="B234" s="13" t="s">
        <v>115</v>
      </c>
      <c r="C234" s="14">
        <f>SUM(D234,E234)</f>
        <v>6500</v>
      </c>
      <c r="D234" s="14">
        <v>6500</v>
      </c>
      <c r="E234" s="14">
        <v>0</v>
      </c>
    </row>
    <row r="235" spans="1:5" ht="12.75">
      <c r="A235" s="6" t="s">
        <v>135</v>
      </c>
      <c r="B235" s="7" t="s">
        <v>136</v>
      </c>
      <c r="C235" s="8">
        <f>SUM(D235,E235)</f>
        <v>1350000</v>
      </c>
      <c r="D235" s="8">
        <f>SUM(D236)</f>
        <v>1350000</v>
      </c>
      <c r="E235" s="8">
        <f>SUM(E236)</f>
        <v>0</v>
      </c>
    </row>
    <row r="236" spans="1:5" ht="12.75">
      <c r="A236" s="44"/>
      <c r="B236" s="10" t="s">
        <v>18</v>
      </c>
      <c r="C236" s="11">
        <f>SUM(D236,E236)</f>
        <v>1350000</v>
      </c>
      <c r="D236" s="11">
        <v>1350000</v>
      </c>
      <c r="E236" s="11">
        <v>0</v>
      </c>
    </row>
    <row r="237" spans="1:5" ht="12.75">
      <c r="A237" s="44"/>
      <c r="B237" s="10" t="s">
        <v>10</v>
      </c>
      <c r="C237" s="45"/>
      <c r="D237" s="45"/>
      <c r="E237" s="11"/>
    </row>
    <row r="238" spans="1:5" ht="13.5" customHeight="1">
      <c r="A238" s="44"/>
      <c r="B238" s="10" t="s">
        <v>115</v>
      </c>
      <c r="C238" s="11">
        <f>SUM(D238,E238)</f>
        <v>434818</v>
      </c>
      <c r="D238" s="11">
        <v>434818</v>
      </c>
      <c r="E238" s="11">
        <v>0</v>
      </c>
    </row>
    <row r="239" spans="1:5" ht="12.75" customHeight="1">
      <c r="A239" s="44"/>
      <c r="B239" s="10" t="s">
        <v>311</v>
      </c>
      <c r="C239" s="11">
        <f>SUM(D239,E239)</f>
        <v>656000</v>
      </c>
      <c r="D239" s="11">
        <v>656000</v>
      </c>
      <c r="E239" s="11">
        <v>0</v>
      </c>
    </row>
    <row r="240" spans="1:6" ht="12.75">
      <c r="A240" s="6" t="s">
        <v>137</v>
      </c>
      <c r="B240" s="7" t="s">
        <v>138</v>
      </c>
      <c r="C240" s="8">
        <f>SUM(D240,E240)</f>
        <v>627000</v>
      </c>
      <c r="D240" s="8">
        <f>SUM(D241)</f>
        <v>627000</v>
      </c>
      <c r="E240" s="8">
        <f>SUM(E241)</f>
        <v>0</v>
      </c>
      <c r="F240" s="27"/>
    </row>
    <row r="241" spans="1:5" ht="12.75">
      <c r="A241" s="9"/>
      <c r="B241" s="10" t="s">
        <v>305</v>
      </c>
      <c r="C241" s="11">
        <f>SUM(D241,E241)</f>
        <v>627000</v>
      </c>
      <c r="D241" s="11">
        <v>627000</v>
      </c>
      <c r="E241" s="11">
        <v>0</v>
      </c>
    </row>
    <row r="242" spans="1:5" ht="12.75">
      <c r="A242" s="9"/>
      <c r="B242" s="10" t="s">
        <v>10</v>
      </c>
      <c r="C242" s="11"/>
      <c r="D242" s="11"/>
      <c r="E242" s="11"/>
    </row>
    <row r="243" spans="1:5" ht="13.5" customHeight="1">
      <c r="A243" s="12"/>
      <c r="B243" s="13" t="s">
        <v>115</v>
      </c>
      <c r="C243" s="14">
        <f aca="true" t="shared" si="10" ref="C243:C248">SUM(D243,E243)</f>
        <v>540400</v>
      </c>
      <c r="D243" s="14">
        <v>540400</v>
      </c>
      <c r="E243" s="14">
        <v>0</v>
      </c>
    </row>
    <row r="244" spans="1:5" ht="12.75">
      <c r="A244" s="9" t="s">
        <v>139</v>
      </c>
      <c r="B244" s="10" t="s">
        <v>13</v>
      </c>
      <c r="C244" s="11">
        <f t="shared" si="10"/>
        <v>51500</v>
      </c>
      <c r="D244" s="11">
        <f>SUM(D245)</f>
        <v>51500</v>
      </c>
      <c r="E244" s="11">
        <f>SUM(E245)</f>
        <v>0</v>
      </c>
    </row>
    <row r="245" spans="1:5" ht="12.75">
      <c r="A245" s="9"/>
      <c r="B245" s="10" t="s">
        <v>309</v>
      </c>
      <c r="C245" s="11">
        <f t="shared" si="10"/>
        <v>51500</v>
      </c>
      <c r="D245" s="11">
        <v>51500</v>
      </c>
      <c r="E245" s="11">
        <v>0</v>
      </c>
    </row>
    <row r="246" spans="1:7" ht="12.75">
      <c r="A246" s="15" t="s">
        <v>140</v>
      </c>
      <c r="B246" s="16" t="s">
        <v>141</v>
      </c>
      <c r="C246" s="18">
        <f t="shared" si="10"/>
        <v>31432243</v>
      </c>
      <c r="D246" s="18">
        <f>SUM(D247,D253,D257,D261,D268,D270,D272,D276,D281,D285,D289,D295,D266)</f>
        <v>22272300</v>
      </c>
      <c r="E246" s="18">
        <f>SUM(E247,E253,E257,E261,E268,E270,E272,E276,E281,E285,E289,E295,E293)</f>
        <v>9159943</v>
      </c>
      <c r="F246" s="85"/>
      <c r="G246" s="86"/>
    </row>
    <row r="247" spans="1:7" ht="15" customHeight="1">
      <c r="A247" s="9" t="s">
        <v>142</v>
      </c>
      <c r="B247" s="10" t="s">
        <v>143</v>
      </c>
      <c r="C247" s="8">
        <f t="shared" si="10"/>
        <v>2771743</v>
      </c>
      <c r="D247" s="11">
        <f>SUM(D248)</f>
        <v>0</v>
      </c>
      <c r="E247" s="11">
        <f>SUM(E248,E252)</f>
        <v>2771743</v>
      </c>
      <c r="F247" s="71"/>
      <c r="G247" s="72"/>
    </row>
    <row r="248" spans="1:5" ht="12.75">
      <c r="A248" s="44"/>
      <c r="B248" s="10" t="s">
        <v>259</v>
      </c>
      <c r="C248" s="11">
        <f t="shared" si="10"/>
        <v>2651743</v>
      </c>
      <c r="D248" s="11">
        <v>0</v>
      </c>
      <c r="E248" s="11">
        <v>2651743</v>
      </c>
    </row>
    <row r="249" spans="1:5" ht="12.75">
      <c r="A249" s="44"/>
      <c r="B249" s="10" t="s">
        <v>10</v>
      </c>
      <c r="C249" s="45"/>
      <c r="D249" s="11"/>
      <c r="E249" s="45"/>
    </row>
    <row r="250" spans="1:5" ht="14.25" customHeight="1">
      <c r="A250" s="44"/>
      <c r="B250" s="10" t="s">
        <v>303</v>
      </c>
      <c r="C250" s="11">
        <f>SUM(D250,E250)</f>
        <v>704543</v>
      </c>
      <c r="D250" s="11">
        <v>0</v>
      </c>
      <c r="E250" s="11">
        <v>704543</v>
      </c>
    </row>
    <row r="251" spans="1:5" ht="12.75">
      <c r="A251" s="44"/>
      <c r="B251" s="10" t="s">
        <v>312</v>
      </c>
      <c r="C251" s="11">
        <f>SUM(D251,E251)</f>
        <v>1392100</v>
      </c>
      <c r="D251" s="11">
        <v>0</v>
      </c>
      <c r="E251" s="11">
        <v>1392100</v>
      </c>
    </row>
    <row r="252" spans="1:6" s="32" customFormat="1" ht="12.75">
      <c r="A252" s="113"/>
      <c r="B252" s="35" t="s">
        <v>25</v>
      </c>
      <c r="C252" s="33">
        <f>SUM(D252,E252)</f>
        <v>120000</v>
      </c>
      <c r="D252" s="33">
        <v>0</v>
      </c>
      <c r="E252" s="33">
        <v>120000</v>
      </c>
      <c r="F252" s="31"/>
    </row>
    <row r="253" spans="1:5" ht="12.75">
      <c r="A253" s="6" t="s">
        <v>144</v>
      </c>
      <c r="B253" s="7" t="s">
        <v>145</v>
      </c>
      <c r="C253" s="8">
        <f>SUM(D253,E253)</f>
        <v>6267600</v>
      </c>
      <c r="D253" s="8">
        <f>SUM(D254)</f>
        <v>2265400</v>
      </c>
      <c r="E253" s="8">
        <f>SUM(E254)</f>
        <v>4002200</v>
      </c>
    </row>
    <row r="254" spans="1:5" ht="12.75">
      <c r="A254" s="44"/>
      <c r="B254" s="10" t="s">
        <v>261</v>
      </c>
      <c r="C254" s="11">
        <f>SUM(D254,E254)</f>
        <v>6267600</v>
      </c>
      <c r="D254" s="11">
        <v>2265400</v>
      </c>
      <c r="E254" s="11">
        <v>4002200</v>
      </c>
    </row>
    <row r="255" spans="1:5" ht="12.75">
      <c r="A255" s="44"/>
      <c r="B255" s="10" t="s">
        <v>10</v>
      </c>
      <c r="C255" s="45"/>
      <c r="D255" s="45"/>
      <c r="E255" s="45"/>
    </row>
    <row r="256" spans="1:5" ht="14.25" customHeight="1">
      <c r="A256" s="46"/>
      <c r="B256" s="13" t="s">
        <v>310</v>
      </c>
      <c r="C256" s="14">
        <f>SUM(D256,E256)</f>
        <v>3106100</v>
      </c>
      <c r="D256" s="14">
        <v>320700</v>
      </c>
      <c r="E256" s="14">
        <v>2785400</v>
      </c>
    </row>
    <row r="257" spans="1:5" ht="12.75">
      <c r="A257" s="6" t="s">
        <v>146</v>
      </c>
      <c r="B257" s="7" t="s">
        <v>147</v>
      </c>
      <c r="C257" s="8">
        <f>SUM(D257,E257)</f>
        <v>152300</v>
      </c>
      <c r="D257" s="8">
        <f>SUM(D258)</f>
        <v>152300</v>
      </c>
      <c r="E257" s="8">
        <f>SUM(E258)</f>
        <v>0</v>
      </c>
    </row>
    <row r="258" spans="1:6" ht="12.75">
      <c r="A258" s="9"/>
      <c r="B258" s="10" t="s">
        <v>32</v>
      </c>
      <c r="C258" s="11">
        <f>SUM(D258,E258)</f>
        <v>152300</v>
      </c>
      <c r="D258" s="11">
        <f>214100-61800</f>
        <v>152300</v>
      </c>
      <c r="E258" s="11">
        <v>0</v>
      </c>
      <c r="F258" s="118"/>
    </row>
    <row r="259" spans="1:6" ht="12.75">
      <c r="A259" s="9"/>
      <c r="B259" s="10" t="s">
        <v>10</v>
      </c>
      <c r="C259" s="11"/>
      <c r="D259" s="11"/>
      <c r="E259" s="11"/>
      <c r="F259" s="82"/>
    </row>
    <row r="260" spans="1:5" ht="14.25" customHeight="1">
      <c r="A260" s="12"/>
      <c r="B260" s="13" t="s">
        <v>115</v>
      </c>
      <c r="C260" s="14">
        <f>SUM(D260,E260)</f>
        <v>152300</v>
      </c>
      <c r="D260" s="14">
        <v>152300</v>
      </c>
      <c r="E260" s="14">
        <v>0</v>
      </c>
    </row>
    <row r="261" spans="1:5" ht="12.75">
      <c r="A261" s="9" t="s">
        <v>148</v>
      </c>
      <c r="B261" s="10" t="s">
        <v>149</v>
      </c>
      <c r="C261" s="11">
        <f>SUM(D261,E261)</f>
        <v>1809800</v>
      </c>
      <c r="D261" s="11">
        <f>SUM(D262)</f>
        <v>0</v>
      </c>
      <c r="E261" s="30">
        <f>SUM(E262)</f>
        <v>1809800</v>
      </c>
    </row>
    <row r="262" spans="1:5" ht="12.75">
      <c r="A262" s="44"/>
      <c r="B262" s="10" t="s">
        <v>262</v>
      </c>
      <c r="C262" s="11">
        <f>SUM(D262,E262)</f>
        <v>1809800</v>
      </c>
      <c r="D262" s="11">
        <v>0</v>
      </c>
      <c r="E262" s="11">
        <v>1809800</v>
      </c>
    </row>
    <row r="263" spans="1:5" ht="12.75">
      <c r="A263" s="44"/>
      <c r="B263" s="10" t="s">
        <v>10</v>
      </c>
      <c r="C263" s="45"/>
      <c r="D263" s="11"/>
      <c r="E263" s="47"/>
    </row>
    <row r="264" spans="1:5" ht="15" customHeight="1">
      <c r="A264" s="44"/>
      <c r="B264" s="10" t="s">
        <v>303</v>
      </c>
      <c r="C264" s="11">
        <f aca="true" t="shared" si="11" ref="C264:C273">SUM(D264,E264)</f>
        <v>42100</v>
      </c>
      <c r="D264" s="11">
        <v>0</v>
      </c>
      <c r="E264" s="30">
        <v>42100</v>
      </c>
    </row>
    <row r="265" spans="1:5" ht="12.75">
      <c r="A265" s="46"/>
      <c r="B265" s="13" t="s">
        <v>311</v>
      </c>
      <c r="C265" s="14">
        <f t="shared" si="11"/>
        <v>132600</v>
      </c>
      <c r="D265" s="14">
        <v>0</v>
      </c>
      <c r="E265" s="33">
        <v>132600</v>
      </c>
    </row>
    <row r="266" spans="1:5" ht="41.25" customHeight="1">
      <c r="A266" s="9" t="s">
        <v>258</v>
      </c>
      <c r="B266" s="55" t="s">
        <v>319</v>
      </c>
      <c r="C266" s="11">
        <f t="shared" si="11"/>
        <v>200000</v>
      </c>
      <c r="D266" s="11">
        <f>SUM(D267)</f>
        <v>200000</v>
      </c>
      <c r="E266" s="30">
        <f>SUM(E267)</f>
        <v>0</v>
      </c>
    </row>
    <row r="267" spans="1:6" s="32" customFormat="1" ht="12.75">
      <c r="A267" s="113"/>
      <c r="B267" s="35" t="s">
        <v>25</v>
      </c>
      <c r="C267" s="33">
        <f t="shared" si="11"/>
        <v>200000</v>
      </c>
      <c r="D267" s="33">
        <v>200000</v>
      </c>
      <c r="E267" s="33">
        <v>0</v>
      </c>
      <c r="F267" s="31"/>
    </row>
    <row r="268" spans="1:5" ht="28.5" customHeight="1">
      <c r="A268" s="9" t="s">
        <v>150</v>
      </c>
      <c r="B268" s="10" t="s">
        <v>285</v>
      </c>
      <c r="C268" s="11">
        <f t="shared" si="11"/>
        <v>4662400</v>
      </c>
      <c r="D268" s="11">
        <f>SUM(D269)</f>
        <v>4662400</v>
      </c>
      <c r="E268" s="11">
        <f>SUM(E269)</f>
        <v>0</v>
      </c>
    </row>
    <row r="269" spans="1:5" ht="12.75">
      <c r="A269" s="44"/>
      <c r="B269" s="10" t="s">
        <v>309</v>
      </c>
      <c r="C269" s="11">
        <f t="shared" si="11"/>
        <v>4662400</v>
      </c>
      <c r="D269" s="11">
        <v>4662400</v>
      </c>
      <c r="E269" s="11">
        <v>0</v>
      </c>
    </row>
    <row r="270" spans="1:5" ht="12.75">
      <c r="A270" s="6" t="s">
        <v>151</v>
      </c>
      <c r="B270" s="7" t="s">
        <v>152</v>
      </c>
      <c r="C270" s="8">
        <f t="shared" si="11"/>
        <v>9500000</v>
      </c>
      <c r="D270" s="8">
        <f>SUM(D271)</f>
        <v>9500000</v>
      </c>
      <c r="E270" s="8">
        <f>SUM(E271)</f>
        <v>0</v>
      </c>
    </row>
    <row r="271" spans="1:5" ht="12.75">
      <c r="A271" s="12"/>
      <c r="B271" s="13" t="s">
        <v>306</v>
      </c>
      <c r="C271" s="14">
        <f t="shared" si="11"/>
        <v>9500000</v>
      </c>
      <c r="D271" s="33">
        <v>9500000</v>
      </c>
      <c r="E271" s="14">
        <v>0</v>
      </c>
    </row>
    <row r="272" spans="1:5" ht="12.75" customHeight="1">
      <c r="A272" s="9" t="s">
        <v>153</v>
      </c>
      <c r="B272" s="10" t="s">
        <v>154</v>
      </c>
      <c r="C272" s="11">
        <f t="shared" si="11"/>
        <v>174000</v>
      </c>
      <c r="D272" s="11">
        <f>SUM(D273)</f>
        <v>0</v>
      </c>
      <c r="E272" s="73">
        <f>SUM(E273)</f>
        <v>174000</v>
      </c>
    </row>
    <row r="273" spans="1:5" ht="12.75">
      <c r="A273" s="44"/>
      <c r="B273" s="10" t="s">
        <v>309</v>
      </c>
      <c r="C273" s="11">
        <f t="shared" si="11"/>
        <v>174000</v>
      </c>
      <c r="D273" s="11">
        <v>0</v>
      </c>
      <c r="E273" s="30">
        <v>174000</v>
      </c>
    </row>
    <row r="274" spans="1:5" ht="12.75">
      <c r="A274" s="44"/>
      <c r="B274" s="10" t="s">
        <v>10</v>
      </c>
      <c r="C274" s="11"/>
      <c r="D274" s="11"/>
      <c r="E274" s="30"/>
    </row>
    <row r="275" spans="1:5" ht="14.25" customHeight="1">
      <c r="A275" s="46"/>
      <c r="B275" s="13" t="s">
        <v>115</v>
      </c>
      <c r="C275" s="14">
        <f>SUM(D275,E275)</f>
        <v>140843</v>
      </c>
      <c r="D275" s="14">
        <v>0</v>
      </c>
      <c r="E275" s="33">
        <v>140843</v>
      </c>
    </row>
    <row r="276" spans="1:5" ht="12.75">
      <c r="A276" s="6" t="s">
        <v>155</v>
      </c>
      <c r="B276" s="7" t="s">
        <v>156</v>
      </c>
      <c r="C276" s="8">
        <f>SUM(D276,E276)</f>
        <v>3377000</v>
      </c>
      <c r="D276" s="8">
        <f>SUM(D277,D280)</f>
        <v>3377000</v>
      </c>
      <c r="E276" s="8">
        <f>SUM(E277)</f>
        <v>0</v>
      </c>
    </row>
    <row r="277" spans="1:5" ht="12.75">
      <c r="A277" s="44"/>
      <c r="B277" s="10" t="s">
        <v>313</v>
      </c>
      <c r="C277" s="11">
        <f>SUM(D277,E277)</f>
        <v>3277000</v>
      </c>
      <c r="D277" s="11">
        <v>3277000</v>
      </c>
      <c r="E277" s="11">
        <v>0</v>
      </c>
    </row>
    <row r="278" spans="1:5" ht="12.75">
      <c r="A278" s="44"/>
      <c r="B278" s="10" t="s">
        <v>10</v>
      </c>
      <c r="C278" s="11"/>
      <c r="D278" s="11"/>
      <c r="E278" s="11"/>
    </row>
    <row r="279" spans="1:6" ht="13.5" customHeight="1">
      <c r="A279" s="44"/>
      <c r="B279" s="10" t="s">
        <v>115</v>
      </c>
      <c r="C279" s="11">
        <f>SUM(D279,E279)</f>
        <v>2969242</v>
      </c>
      <c r="D279" s="11">
        <v>2969242</v>
      </c>
      <c r="E279" s="11">
        <v>0</v>
      </c>
      <c r="F279" s="39"/>
    </row>
    <row r="280" spans="1:6" s="32" customFormat="1" ht="12.75">
      <c r="A280" s="34"/>
      <c r="B280" s="35" t="s">
        <v>107</v>
      </c>
      <c r="C280" s="33">
        <f>SUM(D280,E280)</f>
        <v>100000</v>
      </c>
      <c r="D280" s="33">
        <v>100000</v>
      </c>
      <c r="E280" s="33">
        <v>0</v>
      </c>
      <c r="F280" s="31"/>
    </row>
    <row r="281" spans="1:5" ht="28.5" customHeight="1">
      <c r="A281" s="6" t="s">
        <v>157</v>
      </c>
      <c r="B281" s="7" t="s">
        <v>158</v>
      </c>
      <c r="C281" s="49">
        <f>SUM(D281,E281)</f>
        <v>348300</v>
      </c>
      <c r="D281" s="49">
        <f>SUM(D282)</f>
        <v>0</v>
      </c>
      <c r="E281" s="49">
        <f>SUM(E282)</f>
        <v>348300</v>
      </c>
    </row>
    <row r="282" spans="1:5" ht="12.75">
      <c r="A282" s="44"/>
      <c r="B282" s="10" t="s">
        <v>309</v>
      </c>
      <c r="C282" s="11">
        <f>SUM(D282,E282)</f>
        <v>348300</v>
      </c>
      <c r="D282" s="11">
        <v>0</v>
      </c>
      <c r="E282" s="11">
        <v>348300</v>
      </c>
    </row>
    <row r="283" spans="1:5" ht="12.75">
      <c r="A283" s="44"/>
      <c r="B283" s="10" t="s">
        <v>10</v>
      </c>
      <c r="C283" s="11"/>
      <c r="D283" s="11"/>
      <c r="E283" s="11"/>
    </row>
    <row r="284" spans="1:5" ht="13.5" customHeight="1">
      <c r="A284" s="46"/>
      <c r="B284" s="13" t="s">
        <v>115</v>
      </c>
      <c r="C284" s="14">
        <f>SUM(D284,E284)</f>
        <v>222600</v>
      </c>
      <c r="D284" s="14">
        <v>0</v>
      </c>
      <c r="E284" s="14">
        <v>222600</v>
      </c>
    </row>
    <row r="285" spans="1:5" ht="12.75">
      <c r="A285" s="9" t="s">
        <v>159</v>
      </c>
      <c r="B285" s="10" t="s">
        <v>160</v>
      </c>
      <c r="C285" s="11">
        <f>SUM(D285,E285)</f>
        <v>48500</v>
      </c>
      <c r="D285" s="11">
        <f>SUM(D286)</f>
        <v>0</v>
      </c>
      <c r="E285" s="30">
        <f>SUM(E286)</f>
        <v>48500</v>
      </c>
    </row>
    <row r="286" spans="1:5" ht="12.75">
      <c r="A286" s="44"/>
      <c r="B286" s="10" t="s">
        <v>305</v>
      </c>
      <c r="C286" s="11">
        <f>SUM(D286,E286)</f>
        <v>48500</v>
      </c>
      <c r="D286" s="11">
        <v>0</v>
      </c>
      <c r="E286" s="30">
        <v>48500</v>
      </c>
    </row>
    <row r="287" spans="1:5" ht="12.75">
      <c r="A287" s="44"/>
      <c r="B287" s="10" t="s">
        <v>10</v>
      </c>
      <c r="C287" s="11"/>
      <c r="D287" s="11"/>
      <c r="E287" s="30"/>
    </row>
    <row r="288" spans="1:5" ht="12.75">
      <c r="A288" s="46"/>
      <c r="B288" s="13" t="s">
        <v>11</v>
      </c>
      <c r="C288" s="14">
        <f>SUM(D288,E288)</f>
        <v>48500</v>
      </c>
      <c r="D288" s="14">
        <v>0</v>
      </c>
      <c r="E288" s="33">
        <v>48500</v>
      </c>
    </row>
    <row r="289" spans="1:5" ht="27" customHeight="1">
      <c r="A289" s="9" t="s">
        <v>161</v>
      </c>
      <c r="B289" s="10" t="s">
        <v>162</v>
      </c>
      <c r="C289" s="26">
        <f>SUM(D289,E289)</f>
        <v>1800000</v>
      </c>
      <c r="D289" s="26">
        <f>SUM(D290)</f>
        <v>1800000</v>
      </c>
      <c r="E289" s="26">
        <f>SUM(E290)</f>
        <v>0</v>
      </c>
    </row>
    <row r="290" spans="1:5" ht="12.75">
      <c r="A290" s="9"/>
      <c r="B290" s="10" t="s">
        <v>306</v>
      </c>
      <c r="C290" s="11">
        <f>SUM(D290,E290)</f>
        <v>1800000</v>
      </c>
      <c r="D290" s="11">
        <v>1800000</v>
      </c>
      <c r="E290" s="11">
        <v>0</v>
      </c>
    </row>
    <row r="291" spans="1:5" ht="12.75">
      <c r="A291" s="9"/>
      <c r="B291" s="10" t="s">
        <v>10</v>
      </c>
      <c r="C291" s="11"/>
      <c r="D291" s="11"/>
      <c r="E291" s="11"/>
    </row>
    <row r="292" spans="1:5" ht="12.75">
      <c r="A292" s="12"/>
      <c r="B292" s="13" t="s">
        <v>11</v>
      </c>
      <c r="C292" s="14">
        <f aca="true" t="shared" si="12" ref="C292:C299">SUM(D292,E292)</f>
        <v>1800000</v>
      </c>
      <c r="D292" s="14">
        <v>1800000</v>
      </c>
      <c r="E292" s="14">
        <v>0</v>
      </c>
    </row>
    <row r="293" spans="1:5" ht="13.5" customHeight="1">
      <c r="A293" s="9" t="s">
        <v>263</v>
      </c>
      <c r="B293" s="10" t="s">
        <v>125</v>
      </c>
      <c r="C293" s="11">
        <f t="shared" si="12"/>
        <v>2800</v>
      </c>
      <c r="D293" s="11">
        <v>0</v>
      </c>
      <c r="E293" s="11">
        <f>SUM(E294)</f>
        <v>2800</v>
      </c>
    </row>
    <row r="294" spans="1:5" ht="12.75" customHeight="1">
      <c r="A294" s="9"/>
      <c r="B294" s="10" t="s">
        <v>314</v>
      </c>
      <c r="C294" s="11">
        <f t="shared" si="12"/>
        <v>2800</v>
      </c>
      <c r="D294" s="11">
        <v>0</v>
      </c>
      <c r="E294" s="11">
        <v>2800</v>
      </c>
    </row>
    <row r="295" spans="1:5" ht="12.75">
      <c r="A295" s="6" t="s">
        <v>163</v>
      </c>
      <c r="B295" s="7" t="s">
        <v>13</v>
      </c>
      <c r="C295" s="8">
        <f t="shared" si="12"/>
        <v>317800</v>
      </c>
      <c r="D295" s="8">
        <f>SUM(D296)</f>
        <v>315200</v>
      </c>
      <c r="E295" s="73">
        <f>SUM(E296)</f>
        <v>2600</v>
      </c>
    </row>
    <row r="296" spans="1:5" ht="12.75">
      <c r="A296" s="44"/>
      <c r="B296" s="10" t="s">
        <v>18</v>
      </c>
      <c r="C296" s="11">
        <f t="shared" si="12"/>
        <v>317800</v>
      </c>
      <c r="D296" s="11">
        <v>315200</v>
      </c>
      <c r="E296" s="30">
        <v>2600</v>
      </c>
    </row>
    <row r="297" spans="1:7" s="28" customFormat="1" ht="26.25" customHeight="1">
      <c r="A297" s="15" t="s">
        <v>164</v>
      </c>
      <c r="B297" s="16" t="s">
        <v>165</v>
      </c>
      <c r="C297" s="20">
        <f t="shared" si="12"/>
        <v>3567120</v>
      </c>
      <c r="D297" s="20">
        <f>SUM(D298,D306,D310,D315)</f>
        <v>1852018</v>
      </c>
      <c r="E297" s="20">
        <f>SUM(E298,E306,E310,E315,E302)</f>
        <v>1715102</v>
      </c>
      <c r="F297" s="88"/>
      <c r="G297" s="89"/>
    </row>
    <row r="298" spans="1:7" ht="12.75">
      <c r="A298" s="9" t="s">
        <v>166</v>
      </c>
      <c r="B298" s="10" t="s">
        <v>167</v>
      </c>
      <c r="C298" s="11">
        <f t="shared" si="12"/>
        <v>1464300</v>
      </c>
      <c r="D298" s="11">
        <f>SUM(D299)</f>
        <v>1464300</v>
      </c>
      <c r="E298" s="11">
        <f>SUM(E299)</f>
        <v>0</v>
      </c>
      <c r="F298" s="71"/>
      <c r="G298" s="72"/>
    </row>
    <row r="299" spans="1:5" ht="12.75">
      <c r="A299" s="9"/>
      <c r="B299" s="10" t="s">
        <v>306</v>
      </c>
      <c r="C299" s="11">
        <f t="shared" si="12"/>
        <v>1464300</v>
      </c>
      <c r="D299" s="11">
        <f>1384200+27100+18000+35000</f>
        <v>1464300</v>
      </c>
      <c r="E299" s="11">
        <v>0</v>
      </c>
    </row>
    <row r="300" spans="1:6" ht="12.75">
      <c r="A300" s="9"/>
      <c r="B300" s="10" t="s">
        <v>10</v>
      </c>
      <c r="C300" s="11"/>
      <c r="D300" s="11"/>
      <c r="E300" s="11"/>
      <c r="F300" s="106"/>
    </row>
    <row r="301" spans="1:5" ht="13.5" customHeight="1">
      <c r="A301" s="12"/>
      <c r="B301" s="13" t="s">
        <v>115</v>
      </c>
      <c r="C301" s="14">
        <f>SUM(D301,E301)</f>
        <v>1189100</v>
      </c>
      <c r="D301" s="33">
        <f>1136100+18000+35000</f>
        <v>1189100</v>
      </c>
      <c r="E301" s="14">
        <v>0</v>
      </c>
    </row>
    <row r="302" spans="1:5" ht="25.5">
      <c r="A302" s="9" t="s">
        <v>277</v>
      </c>
      <c r="B302" s="10" t="s">
        <v>278</v>
      </c>
      <c r="C302" s="11">
        <f>SUM(D302,E302)</f>
        <v>50302</v>
      </c>
      <c r="D302" s="11">
        <v>0</v>
      </c>
      <c r="E302" s="11">
        <f>SUM(E303)</f>
        <v>50302</v>
      </c>
    </row>
    <row r="303" spans="1:5" ht="12.75" customHeight="1">
      <c r="A303" s="44"/>
      <c r="B303" s="10" t="s">
        <v>306</v>
      </c>
      <c r="C303" s="11">
        <f>SUM(D303,E303)</f>
        <v>50302</v>
      </c>
      <c r="D303" s="11">
        <v>0</v>
      </c>
      <c r="E303" s="11">
        <v>50302</v>
      </c>
    </row>
    <row r="304" spans="1:5" ht="12.75">
      <c r="A304" s="44"/>
      <c r="B304" s="10" t="s">
        <v>10</v>
      </c>
      <c r="C304" s="11"/>
      <c r="D304" s="11"/>
      <c r="E304" s="11"/>
    </row>
    <row r="305" spans="1:5" ht="12.75">
      <c r="A305" s="44"/>
      <c r="B305" s="10" t="s">
        <v>11</v>
      </c>
      <c r="C305" s="14">
        <f>SUM(D305,E305)</f>
        <v>50302</v>
      </c>
      <c r="D305" s="11">
        <v>0</v>
      </c>
      <c r="E305" s="11">
        <v>50302</v>
      </c>
    </row>
    <row r="306" spans="1:5" ht="13.5" customHeight="1">
      <c r="A306" s="6" t="s">
        <v>168</v>
      </c>
      <c r="B306" s="7" t="s">
        <v>169</v>
      </c>
      <c r="C306" s="8">
        <f>SUM(D306,E306)</f>
        <v>48700</v>
      </c>
      <c r="D306" s="8">
        <f>SUM(D307)</f>
        <v>0</v>
      </c>
      <c r="E306" s="8">
        <f>SUM(E307)</f>
        <v>48700</v>
      </c>
    </row>
    <row r="307" spans="1:5" ht="12.75">
      <c r="A307" s="44"/>
      <c r="B307" s="10" t="s">
        <v>18</v>
      </c>
      <c r="C307" s="11">
        <f>SUM(D307,E307)</f>
        <v>48700</v>
      </c>
      <c r="D307" s="11">
        <v>0</v>
      </c>
      <c r="E307" s="30">
        <v>48700</v>
      </c>
    </row>
    <row r="308" spans="1:5" ht="12.75">
      <c r="A308" s="44"/>
      <c r="B308" s="10" t="s">
        <v>10</v>
      </c>
      <c r="C308" s="11"/>
      <c r="D308" s="11"/>
      <c r="E308" s="30"/>
    </row>
    <row r="309" spans="1:5" ht="13.5" customHeight="1">
      <c r="A309" s="46"/>
      <c r="B309" s="13" t="s">
        <v>115</v>
      </c>
      <c r="C309" s="14">
        <f>SUM(D309,E309)</f>
        <v>30500</v>
      </c>
      <c r="D309" s="14">
        <v>0</v>
      </c>
      <c r="E309" s="33">
        <v>30500</v>
      </c>
    </row>
    <row r="310" spans="1:5" ht="12.75">
      <c r="A310" s="9" t="s">
        <v>170</v>
      </c>
      <c r="B310" s="10" t="s">
        <v>171</v>
      </c>
      <c r="C310" s="11">
        <f>SUM(D310,E310)</f>
        <v>1615100</v>
      </c>
      <c r="D310" s="11">
        <f>SUM(D311)</f>
        <v>0</v>
      </c>
      <c r="E310" s="30">
        <f>SUM(E311,E314)</f>
        <v>1615100</v>
      </c>
    </row>
    <row r="311" spans="1:5" ht="12.75">
      <c r="A311" s="44"/>
      <c r="B311" s="10" t="s">
        <v>18</v>
      </c>
      <c r="C311" s="11">
        <f>SUM(D311,E311)</f>
        <v>1475100</v>
      </c>
      <c r="D311" s="11">
        <v>0</v>
      </c>
      <c r="E311" s="30">
        <f>1525700-50600</f>
        <v>1475100</v>
      </c>
    </row>
    <row r="312" spans="1:5" ht="12.75">
      <c r="A312" s="44"/>
      <c r="B312" s="10" t="s">
        <v>10</v>
      </c>
      <c r="C312" s="11"/>
      <c r="D312" s="11"/>
      <c r="E312" s="30"/>
    </row>
    <row r="313" spans="1:6" ht="14.25" customHeight="1">
      <c r="A313" s="44"/>
      <c r="B313" s="10" t="s">
        <v>115</v>
      </c>
      <c r="C313" s="11">
        <f>SUM(D313,E313)</f>
        <v>1345300</v>
      </c>
      <c r="D313" s="11">
        <v>0</v>
      </c>
      <c r="E313" s="30">
        <f>1395900-50600</f>
        <v>1345300</v>
      </c>
      <c r="F313" s="41"/>
    </row>
    <row r="314" spans="1:6" s="32" customFormat="1" ht="12.75">
      <c r="A314" s="34"/>
      <c r="B314" s="35" t="s">
        <v>25</v>
      </c>
      <c r="C314" s="30">
        <f>SUM(D314,E314)</f>
        <v>140000</v>
      </c>
      <c r="D314" s="33">
        <v>0</v>
      </c>
      <c r="E314" s="33">
        <v>140000</v>
      </c>
      <c r="F314" s="114"/>
    </row>
    <row r="315" spans="1:5" ht="12.75">
      <c r="A315" s="6" t="s">
        <v>173</v>
      </c>
      <c r="B315" s="7" t="s">
        <v>13</v>
      </c>
      <c r="C315" s="8">
        <f>SUM(D315,E315)</f>
        <v>388718</v>
      </c>
      <c r="D315" s="8">
        <f>SUM(D316)</f>
        <v>387718</v>
      </c>
      <c r="E315" s="8">
        <f>SUM(E316)</f>
        <v>1000</v>
      </c>
    </row>
    <row r="316" spans="1:5" ht="12.75">
      <c r="A316" s="44"/>
      <c r="B316" s="10" t="s">
        <v>18</v>
      </c>
      <c r="C316" s="11">
        <f>SUM(D316,E316)</f>
        <v>388718</v>
      </c>
      <c r="D316" s="11">
        <v>387718</v>
      </c>
      <c r="E316" s="11">
        <v>1000</v>
      </c>
    </row>
    <row r="317" spans="1:5" ht="12.75">
      <c r="A317" s="44"/>
      <c r="B317" s="10" t="s">
        <v>10</v>
      </c>
      <c r="C317" s="45"/>
      <c r="D317" s="45"/>
      <c r="E317" s="45"/>
    </row>
    <row r="318" spans="1:5" ht="12.75">
      <c r="A318" s="46"/>
      <c r="B318" s="13" t="s">
        <v>315</v>
      </c>
      <c r="C318" s="14">
        <f>SUM(D318,E318)</f>
        <v>370250</v>
      </c>
      <c r="D318" s="14">
        <v>370250</v>
      </c>
      <c r="E318" s="14">
        <v>0</v>
      </c>
    </row>
    <row r="319" spans="1:7" ht="13.5" customHeight="1">
      <c r="A319" s="15" t="s">
        <v>174</v>
      </c>
      <c r="B319" s="16" t="s">
        <v>175</v>
      </c>
      <c r="C319" s="18">
        <f>SUM(D319,E319)</f>
        <v>8943600</v>
      </c>
      <c r="D319" s="18">
        <f>SUM(D320,D324,D329,D333,D337,D342,D346,D348,D354)</f>
        <v>2458100</v>
      </c>
      <c r="E319" s="18">
        <f>SUM(E320,E324,E329,E333,E337,E342,E346,E348,E354,E352)</f>
        <v>6485500</v>
      </c>
      <c r="F319" s="85"/>
      <c r="G319" s="86"/>
    </row>
    <row r="320" spans="1:7" ht="12.75">
      <c r="A320" s="9" t="s">
        <v>176</v>
      </c>
      <c r="B320" s="10" t="s">
        <v>177</v>
      </c>
      <c r="C320" s="11">
        <f>SUM(D320,E320)</f>
        <v>1479188</v>
      </c>
      <c r="D320" s="11">
        <f>SUM(D321)</f>
        <v>1430000</v>
      </c>
      <c r="E320" s="11">
        <f>SUM(E321)</f>
        <v>49188</v>
      </c>
      <c r="F320" s="71"/>
      <c r="G320" s="72"/>
    </row>
    <row r="321" spans="1:5" ht="12.75">
      <c r="A321" s="44"/>
      <c r="B321" s="10" t="s">
        <v>306</v>
      </c>
      <c r="C321" s="11">
        <f>SUM(D321,E321)</f>
        <v>1479188</v>
      </c>
      <c r="D321" s="11">
        <v>1430000</v>
      </c>
      <c r="E321" s="11">
        <v>49188</v>
      </c>
    </row>
    <row r="322" spans="1:5" ht="12.75">
      <c r="A322" s="44"/>
      <c r="B322" s="10" t="s">
        <v>10</v>
      </c>
      <c r="C322" s="11"/>
      <c r="D322" s="11"/>
      <c r="E322" s="11"/>
    </row>
    <row r="323" spans="1:5" ht="14.25" customHeight="1">
      <c r="A323" s="46"/>
      <c r="B323" s="13" t="s">
        <v>115</v>
      </c>
      <c r="C323" s="14">
        <f>SUM(D323,E323)</f>
        <v>1394762</v>
      </c>
      <c r="D323" s="14">
        <v>1347622</v>
      </c>
      <c r="E323" s="14">
        <v>47140</v>
      </c>
    </row>
    <row r="324" spans="1:5" ht="14.25" customHeight="1">
      <c r="A324" s="6" t="s">
        <v>178</v>
      </c>
      <c r="B324" s="7" t="s">
        <v>179</v>
      </c>
      <c r="C324" s="8">
        <f>SUM(D324,E324)</f>
        <v>3905106</v>
      </c>
      <c r="D324" s="8">
        <f>SUM(D325)</f>
        <v>0</v>
      </c>
      <c r="E324" s="8">
        <f>SUM(E325)</f>
        <v>3905106</v>
      </c>
    </row>
    <row r="325" spans="1:5" ht="12.75">
      <c r="A325" s="44"/>
      <c r="B325" s="10" t="s">
        <v>306</v>
      </c>
      <c r="C325" s="11">
        <f>SUM(D325,E325)</f>
        <v>3905106</v>
      </c>
      <c r="D325" s="11">
        <v>0</v>
      </c>
      <c r="E325" s="11">
        <f>3928106-23000</f>
        <v>3905106</v>
      </c>
    </row>
    <row r="326" spans="1:5" ht="12.75">
      <c r="A326" s="44"/>
      <c r="B326" s="10" t="s">
        <v>10</v>
      </c>
      <c r="C326" s="11"/>
      <c r="D326" s="11"/>
      <c r="E326" s="11"/>
    </row>
    <row r="327" spans="1:5" ht="14.25" customHeight="1">
      <c r="A327" s="44"/>
      <c r="B327" s="10" t="s">
        <v>115</v>
      </c>
      <c r="C327" s="11">
        <f>SUM(D327,E327)</f>
        <v>1625631</v>
      </c>
      <c r="D327" s="11">
        <v>0</v>
      </c>
      <c r="E327" s="11">
        <v>1625631</v>
      </c>
    </row>
    <row r="328" spans="1:5" ht="12.75">
      <c r="A328" s="44"/>
      <c r="B328" s="10" t="s">
        <v>11</v>
      </c>
      <c r="C328" s="11">
        <f>SUM(D328,E328)</f>
        <v>1935720</v>
      </c>
      <c r="D328" s="11">
        <v>0</v>
      </c>
      <c r="E328" s="11">
        <v>1935720</v>
      </c>
    </row>
    <row r="329" spans="1:5" ht="28.5" customHeight="1">
      <c r="A329" s="6" t="s">
        <v>180</v>
      </c>
      <c r="B329" s="7" t="s">
        <v>320</v>
      </c>
      <c r="C329" s="8">
        <f>SUM(D329,E329)</f>
        <v>1242606</v>
      </c>
      <c r="D329" s="8">
        <f>SUM(D330)</f>
        <v>0</v>
      </c>
      <c r="E329" s="73">
        <f>SUM(E330)</f>
        <v>1242606</v>
      </c>
    </row>
    <row r="330" spans="1:5" ht="12.75">
      <c r="A330" s="44"/>
      <c r="B330" s="10" t="s">
        <v>309</v>
      </c>
      <c r="C330" s="11">
        <f>SUM(D330,E330)</f>
        <v>1242606</v>
      </c>
      <c r="D330" s="11">
        <v>0</v>
      </c>
      <c r="E330" s="30">
        <f>1245606-3000</f>
        <v>1242606</v>
      </c>
    </row>
    <row r="331" spans="1:5" ht="12.75">
      <c r="A331" s="44"/>
      <c r="B331" s="10" t="s">
        <v>10</v>
      </c>
      <c r="C331" s="11"/>
      <c r="D331" s="11"/>
      <c r="E331" s="30"/>
    </row>
    <row r="332" spans="1:5" ht="13.5" customHeight="1">
      <c r="A332" s="46"/>
      <c r="B332" s="13" t="s">
        <v>115</v>
      </c>
      <c r="C332" s="14">
        <f>SUM(D332,E332)</f>
        <v>1095446</v>
      </c>
      <c r="D332" s="14">
        <v>0</v>
      </c>
      <c r="E332" s="33">
        <v>1095446</v>
      </c>
    </row>
    <row r="333" spans="1:5" ht="13.5" customHeight="1">
      <c r="A333" s="9" t="s">
        <v>181</v>
      </c>
      <c r="B333" s="10" t="s">
        <v>326</v>
      </c>
      <c r="C333" s="11">
        <f>SUM(D333,E333)</f>
        <v>682911</v>
      </c>
      <c r="D333" s="11">
        <f>SUM(D334)</f>
        <v>0</v>
      </c>
      <c r="E333" s="11">
        <f>SUM(E334)</f>
        <v>682911</v>
      </c>
    </row>
    <row r="334" spans="1:5" ht="12.75">
      <c r="A334" s="44"/>
      <c r="B334" s="10" t="s">
        <v>305</v>
      </c>
      <c r="C334" s="11">
        <f>SUM(D334,E334)</f>
        <v>682911</v>
      </c>
      <c r="D334" s="11">
        <v>0</v>
      </c>
      <c r="E334" s="11">
        <f>684911-2000</f>
        <v>682911</v>
      </c>
    </row>
    <row r="335" spans="1:5" ht="12.75">
      <c r="A335" s="44"/>
      <c r="B335" s="10" t="s">
        <v>10</v>
      </c>
      <c r="C335" s="11"/>
      <c r="D335" s="11"/>
      <c r="E335" s="11"/>
    </row>
    <row r="336" spans="1:5" ht="13.5" customHeight="1">
      <c r="A336" s="46"/>
      <c r="B336" s="13" t="s">
        <v>115</v>
      </c>
      <c r="C336" s="14">
        <f>SUM(D336,E336)</f>
        <v>564795</v>
      </c>
      <c r="D336" s="14">
        <v>0</v>
      </c>
      <c r="E336" s="14">
        <v>564795</v>
      </c>
    </row>
    <row r="337" spans="1:5" ht="12.75">
      <c r="A337" s="9" t="s">
        <v>182</v>
      </c>
      <c r="B337" s="10" t="s">
        <v>183</v>
      </c>
      <c r="C337" s="11">
        <f>SUM(D337,E337)</f>
        <v>523971</v>
      </c>
      <c r="D337" s="11">
        <f>SUM(D338)</f>
        <v>0</v>
      </c>
      <c r="E337" s="11">
        <f>SUM(E338)</f>
        <v>523971</v>
      </c>
    </row>
    <row r="338" spans="1:5" ht="12.75">
      <c r="A338" s="44"/>
      <c r="B338" s="10" t="s">
        <v>309</v>
      </c>
      <c r="C338" s="11">
        <f>SUM(D338,E338)</f>
        <v>523971</v>
      </c>
      <c r="D338" s="11">
        <v>0</v>
      </c>
      <c r="E338" s="11">
        <v>523971</v>
      </c>
    </row>
    <row r="339" spans="1:5" ht="12.75">
      <c r="A339" s="44"/>
      <c r="B339" s="10" t="s">
        <v>10</v>
      </c>
      <c r="C339" s="11"/>
      <c r="D339" s="11"/>
      <c r="E339" s="11"/>
    </row>
    <row r="340" spans="1:5" ht="13.5" customHeight="1">
      <c r="A340" s="44"/>
      <c r="B340" s="10" t="s">
        <v>115</v>
      </c>
      <c r="C340" s="11">
        <f>SUM(D340,E340)</f>
        <v>361428</v>
      </c>
      <c r="D340" s="11">
        <v>0</v>
      </c>
      <c r="E340" s="11">
        <v>361428</v>
      </c>
    </row>
    <row r="341" spans="1:5" ht="12.75">
      <c r="A341" s="46"/>
      <c r="B341" s="13" t="s">
        <v>11</v>
      </c>
      <c r="C341" s="14">
        <f>SUM(D341,E341)</f>
        <v>95632</v>
      </c>
      <c r="D341" s="14">
        <v>0</v>
      </c>
      <c r="E341" s="14">
        <v>95632</v>
      </c>
    </row>
    <row r="342" spans="1:5" ht="39" customHeight="1">
      <c r="A342" s="9" t="s">
        <v>184</v>
      </c>
      <c r="B342" s="10" t="s">
        <v>185</v>
      </c>
      <c r="C342" s="26">
        <f>SUM(D342,E342)</f>
        <v>165000</v>
      </c>
      <c r="D342" s="26">
        <f>SUM(D343)</f>
        <v>165000</v>
      </c>
      <c r="E342" s="76">
        <f>SUM(E343)</f>
        <v>0</v>
      </c>
    </row>
    <row r="343" spans="1:5" ht="12.75">
      <c r="A343" s="44"/>
      <c r="B343" s="10" t="s">
        <v>305</v>
      </c>
      <c r="C343" s="11">
        <f>SUM(D343,E343)</f>
        <v>165000</v>
      </c>
      <c r="D343" s="11">
        <f>20000+145000</f>
        <v>165000</v>
      </c>
      <c r="E343" s="30">
        <v>0</v>
      </c>
    </row>
    <row r="344" spans="1:5" ht="12.75">
      <c r="A344" s="44"/>
      <c r="B344" s="10" t="s">
        <v>10</v>
      </c>
      <c r="C344" s="11"/>
      <c r="D344" s="11"/>
      <c r="E344" s="30"/>
    </row>
    <row r="345" spans="1:5" ht="12.75">
      <c r="A345" s="44"/>
      <c r="B345" s="10" t="s">
        <v>11</v>
      </c>
      <c r="C345" s="11">
        <f>SUM(D345,E345)</f>
        <v>101000</v>
      </c>
      <c r="D345" s="11">
        <v>101000</v>
      </c>
      <c r="E345" s="30">
        <v>0</v>
      </c>
    </row>
    <row r="346" spans="1:5" ht="12.75">
      <c r="A346" s="6" t="s">
        <v>186</v>
      </c>
      <c r="B346" s="7" t="s">
        <v>187</v>
      </c>
      <c r="C346" s="8">
        <f>SUM(D346,E346)</f>
        <v>583000</v>
      </c>
      <c r="D346" s="8">
        <f>SUM(D347)</f>
        <v>583000</v>
      </c>
      <c r="E346" s="8">
        <f>SUM(E347)</f>
        <v>0</v>
      </c>
    </row>
    <row r="347" spans="1:5" ht="12.75">
      <c r="A347" s="46"/>
      <c r="B347" s="13" t="s">
        <v>301</v>
      </c>
      <c r="C347" s="14">
        <f>SUM(D347,E347)</f>
        <v>583000</v>
      </c>
      <c r="D347" s="14">
        <v>583000</v>
      </c>
      <c r="E347" s="33">
        <v>0</v>
      </c>
    </row>
    <row r="348" spans="1:5" ht="12.75">
      <c r="A348" s="9" t="s">
        <v>188</v>
      </c>
      <c r="B348" s="10" t="s">
        <v>189</v>
      </c>
      <c r="C348" s="11">
        <f>SUM(D348,E348)</f>
        <v>50176</v>
      </c>
      <c r="D348" s="11">
        <f>SUM(D349)</f>
        <v>0</v>
      </c>
      <c r="E348" s="11">
        <f>SUM(E349)</f>
        <v>50176</v>
      </c>
    </row>
    <row r="349" spans="1:5" ht="12.75">
      <c r="A349" s="44"/>
      <c r="B349" s="10" t="s">
        <v>305</v>
      </c>
      <c r="C349" s="11">
        <f>SUM(D349,E349)</f>
        <v>50176</v>
      </c>
      <c r="D349" s="11">
        <v>0</v>
      </c>
      <c r="E349" s="11">
        <v>50176</v>
      </c>
    </row>
    <row r="350" spans="1:5" ht="12.75">
      <c r="A350" s="44"/>
      <c r="B350" s="10" t="s">
        <v>10</v>
      </c>
      <c r="C350" s="11"/>
      <c r="D350" s="11"/>
      <c r="E350" s="11"/>
    </row>
    <row r="351" spans="1:5" ht="14.25" customHeight="1">
      <c r="A351" s="46"/>
      <c r="B351" s="13" t="s">
        <v>115</v>
      </c>
      <c r="C351" s="14">
        <f aca="true" t="shared" si="13" ref="C351:C362">SUM(D351,E351)</f>
        <v>45448</v>
      </c>
      <c r="D351" s="14">
        <v>0</v>
      </c>
      <c r="E351" s="14">
        <v>45448</v>
      </c>
    </row>
    <row r="352" spans="1:5" ht="15" customHeight="1">
      <c r="A352" s="6" t="s">
        <v>190</v>
      </c>
      <c r="B352" s="7" t="s">
        <v>172</v>
      </c>
      <c r="C352" s="8">
        <f t="shared" si="13"/>
        <v>31542</v>
      </c>
      <c r="D352" s="8">
        <v>0</v>
      </c>
      <c r="E352" s="8">
        <f>SUM(E353)</f>
        <v>31542</v>
      </c>
    </row>
    <row r="353" spans="1:5" ht="12.75">
      <c r="A353" s="46"/>
      <c r="B353" s="13" t="s">
        <v>308</v>
      </c>
      <c r="C353" s="14">
        <f t="shared" si="13"/>
        <v>31542</v>
      </c>
      <c r="D353" s="14">
        <v>0</v>
      </c>
      <c r="E353" s="14">
        <f>14000+17542</f>
        <v>31542</v>
      </c>
    </row>
    <row r="354" spans="1:5" ht="12.75">
      <c r="A354" s="6" t="s">
        <v>191</v>
      </c>
      <c r="B354" s="7" t="s">
        <v>13</v>
      </c>
      <c r="C354" s="8">
        <f t="shared" si="13"/>
        <v>280100</v>
      </c>
      <c r="D354" s="8">
        <f>SUM(D355,D356)</f>
        <v>280100</v>
      </c>
      <c r="E354" s="8">
        <f>SUM(E355)</f>
        <v>0</v>
      </c>
    </row>
    <row r="355" spans="1:5" ht="12.75">
      <c r="A355" s="44"/>
      <c r="B355" s="10" t="s">
        <v>306</v>
      </c>
      <c r="C355" s="11">
        <f t="shared" si="13"/>
        <v>10100</v>
      </c>
      <c r="D355" s="11">
        <v>10100</v>
      </c>
      <c r="E355" s="11">
        <v>0</v>
      </c>
    </row>
    <row r="356" spans="1:6" s="32" customFormat="1" ht="12.75">
      <c r="A356" s="34"/>
      <c r="B356" s="35" t="s">
        <v>25</v>
      </c>
      <c r="C356" s="30">
        <f t="shared" si="13"/>
        <v>270000</v>
      </c>
      <c r="D356" s="33">
        <v>270000</v>
      </c>
      <c r="E356" s="33">
        <v>0</v>
      </c>
      <c r="F356" s="31"/>
    </row>
    <row r="357" spans="1:6" ht="13.5" customHeight="1">
      <c r="A357" s="15" t="s">
        <v>192</v>
      </c>
      <c r="B357" s="16" t="s">
        <v>193</v>
      </c>
      <c r="C357" s="20">
        <f t="shared" si="13"/>
        <v>47291539</v>
      </c>
      <c r="D357" s="20">
        <f>SUM(D358,D361,D366,D368,D372,D376,D381,D379)</f>
        <v>47291539</v>
      </c>
      <c r="E357" s="20">
        <f>SUM(E358,E361,E366,E368,E372,E376,E381)</f>
        <v>0</v>
      </c>
      <c r="F357" s="85"/>
    </row>
    <row r="358" spans="1:6" ht="12.75">
      <c r="A358" s="9" t="s">
        <v>194</v>
      </c>
      <c r="B358" s="10" t="s">
        <v>195</v>
      </c>
      <c r="C358" s="11">
        <f t="shared" si="13"/>
        <v>33976539</v>
      </c>
      <c r="D358" s="11">
        <f>SUM(D359,D360)</f>
        <v>33976539</v>
      </c>
      <c r="E358" s="11">
        <v>0</v>
      </c>
      <c r="F358" s="71"/>
    </row>
    <row r="359" spans="1:5" ht="12.75">
      <c r="A359" s="44"/>
      <c r="B359" s="10" t="s">
        <v>309</v>
      </c>
      <c r="C359" s="11">
        <f t="shared" si="13"/>
        <v>2332200</v>
      </c>
      <c r="D359" s="11">
        <v>2332200</v>
      </c>
      <c r="E359" s="11">
        <v>0</v>
      </c>
    </row>
    <row r="360" spans="1:6" s="32" customFormat="1" ht="12.75">
      <c r="A360" s="34"/>
      <c r="B360" s="35" t="s">
        <v>25</v>
      </c>
      <c r="C360" s="30">
        <f t="shared" si="13"/>
        <v>31644339</v>
      </c>
      <c r="D360" s="33">
        <v>31644339</v>
      </c>
      <c r="E360" s="33">
        <v>0</v>
      </c>
      <c r="F360" s="31"/>
    </row>
    <row r="361" spans="1:6" s="32" customFormat="1" ht="12.75">
      <c r="A361" s="6" t="s">
        <v>196</v>
      </c>
      <c r="B361" s="7" t="s">
        <v>197</v>
      </c>
      <c r="C361" s="8">
        <f t="shared" si="13"/>
        <v>1428200</v>
      </c>
      <c r="D361" s="8">
        <f>SUM(D362,D365)</f>
        <v>1428200</v>
      </c>
      <c r="E361" s="8">
        <f>SUM(E362)</f>
        <v>0</v>
      </c>
      <c r="F361" s="31"/>
    </row>
    <row r="362" spans="1:6" s="32" customFormat="1" ht="12.75">
      <c r="A362" s="44"/>
      <c r="B362" s="10" t="s">
        <v>306</v>
      </c>
      <c r="C362" s="11">
        <f t="shared" si="13"/>
        <v>1228200</v>
      </c>
      <c r="D362" s="11">
        <v>1228200</v>
      </c>
      <c r="E362" s="11">
        <v>0</v>
      </c>
      <c r="F362" s="31"/>
    </row>
    <row r="363" spans="1:6" s="32" customFormat="1" ht="12.75">
      <c r="A363" s="44"/>
      <c r="B363" s="10" t="s">
        <v>10</v>
      </c>
      <c r="C363" s="11"/>
      <c r="D363" s="11"/>
      <c r="E363" s="11"/>
      <c r="F363" s="31"/>
    </row>
    <row r="364" spans="1:6" s="32" customFormat="1" ht="12.75">
      <c r="A364" s="44"/>
      <c r="B364" s="10" t="s">
        <v>11</v>
      </c>
      <c r="C364" s="11">
        <f aca="true" t="shared" si="14" ref="C364:C369">SUM(D364,E364)</f>
        <v>940000</v>
      </c>
      <c r="D364" s="11">
        <v>940000</v>
      </c>
      <c r="E364" s="11">
        <v>0</v>
      </c>
      <c r="F364" s="31"/>
    </row>
    <row r="365" spans="1:6" s="32" customFormat="1" ht="12.75">
      <c r="A365" s="44"/>
      <c r="B365" s="10" t="s">
        <v>25</v>
      </c>
      <c r="C365" s="11">
        <f t="shared" si="14"/>
        <v>200000</v>
      </c>
      <c r="D365" s="11">
        <v>200000</v>
      </c>
      <c r="E365" s="11">
        <v>0</v>
      </c>
      <c r="F365" s="31"/>
    </row>
    <row r="366" spans="1:6" s="32" customFormat="1" ht="12.75">
      <c r="A366" s="6" t="s">
        <v>198</v>
      </c>
      <c r="B366" s="7" t="s">
        <v>199</v>
      </c>
      <c r="C366" s="8">
        <f t="shared" si="14"/>
        <v>1869900</v>
      </c>
      <c r="D366" s="8">
        <f>SUM(D367)</f>
        <v>1869900</v>
      </c>
      <c r="E366" s="8">
        <f>SUM(E367)</f>
        <v>0</v>
      </c>
      <c r="F366" s="31"/>
    </row>
    <row r="367" spans="1:6" s="32" customFormat="1" ht="12.75">
      <c r="A367" s="12"/>
      <c r="B367" s="13" t="s">
        <v>309</v>
      </c>
      <c r="C367" s="14">
        <f t="shared" si="14"/>
        <v>1869900</v>
      </c>
      <c r="D367" s="14">
        <v>1869900</v>
      </c>
      <c r="E367" s="14">
        <v>0</v>
      </c>
      <c r="F367" s="31"/>
    </row>
    <row r="368" spans="1:6" s="32" customFormat="1" ht="13.5" customHeight="1">
      <c r="A368" s="9" t="s">
        <v>200</v>
      </c>
      <c r="B368" s="10" t="s">
        <v>201</v>
      </c>
      <c r="C368" s="11">
        <f t="shared" si="14"/>
        <v>1220300</v>
      </c>
      <c r="D368" s="11">
        <f>SUM(D369)</f>
        <v>1220300</v>
      </c>
      <c r="E368" s="11">
        <f>SUM(E369)</f>
        <v>0</v>
      </c>
      <c r="F368" s="31"/>
    </row>
    <row r="369" spans="1:6" s="32" customFormat="1" ht="12.75">
      <c r="A369" s="44"/>
      <c r="B369" s="10" t="s">
        <v>18</v>
      </c>
      <c r="C369" s="11">
        <f t="shared" si="14"/>
        <v>1220300</v>
      </c>
      <c r="D369" s="11">
        <v>1220300</v>
      </c>
      <c r="E369" s="11">
        <v>0</v>
      </c>
      <c r="F369" s="31"/>
    </row>
    <row r="370" spans="1:6" s="32" customFormat="1" ht="12.75">
      <c r="A370" s="44"/>
      <c r="B370" s="10" t="s">
        <v>10</v>
      </c>
      <c r="C370" s="45"/>
      <c r="D370" s="45"/>
      <c r="E370" s="11"/>
      <c r="F370" s="31"/>
    </row>
    <row r="371" spans="1:6" s="32" customFormat="1" ht="13.5" customHeight="1">
      <c r="A371" s="46"/>
      <c r="B371" s="13" t="s">
        <v>303</v>
      </c>
      <c r="C371" s="14">
        <f>SUM(D371,E371)</f>
        <v>17200</v>
      </c>
      <c r="D371" s="14">
        <v>17200</v>
      </c>
      <c r="E371" s="14">
        <v>0</v>
      </c>
      <c r="F371" s="31"/>
    </row>
    <row r="372" spans="1:6" s="32" customFormat="1" ht="12.75">
      <c r="A372" s="9" t="s">
        <v>202</v>
      </c>
      <c r="B372" s="10" t="s">
        <v>203</v>
      </c>
      <c r="C372" s="11">
        <f>SUM(D372,E372)</f>
        <v>250000</v>
      </c>
      <c r="D372" s="11">
        <f>SUM(D373)</f>
        <v>250000</v>
      </c>
      <c r="E372" s="11">
        <f>SUM(E373)</f>
        <v>0</v>
      </c>
      <c r="F372" s="31"/>
    </row>
    <row r="373" spans="1:6" s="32" customFormat="1" ht="12" customHeight="1">
      <c r="A373" s="9"/>
      <c r="B373" s="10" t="s">
        <v>260</v>
      </c>
      <c r="C373" s="11">
        <f>SUM(D373,E373)</f>
        <v>250000</v>
      </c>
      <c r="D373" s="11">
        <v>250000</v>
      </c>
      <c r="E373" s="11">
        <v>0</v>
      </c>
      <c r="F373" s="31"/>
    </row>
    <row r="374" spans="1:6" s="32" customFormat="1" ht="12.75">
      <c r="A374" s="9"/>
      <c r="B374" s="10" t="s">
        <v>10</v>
      </c>
      <c r="C374" s="11"/>
      <c r="D374" s="11"/>
      <c r="E374" s="11"/>
      <c r="F374" s="31"/>
    </row>
    <row r="375" spans="1:6" s="32" customFormat="1" ht="12.75">
      <c r="A375" s="12"/>
      <c r="B375" s="13" t="s">
        <v>11</v>
      </c>
      <c r="C375" s="14">
        <f aca="true" t="shared" si="15" ref="C375:C386">SUM(D375,E375)</f>
        <v>250000</v>
      </c>
      <c r="D375" s="14">
        <v>250000</v>
      </c>
      <c r="E375" s="14">
        <v>0</v>
      </c>
      <c r="F375" s="31"/>
    </row>
    <row r="376" spans="1:6" s="32" customFormat="1" ht="12.75">
      <c r="A376" s="9" t="s">
        <v>204</v>
      </c>
      <c r="B376" s="10" t="s">
        <v>205</v>
      </c>
      <c r="C376" s="11">
        <f t="shared" si="15"/>
        <v>6100000</v>
      </c>
      <c r="D376" s="30">
        <f>SUM(D378,D377)</f>
        <v>6100000</v>
      </c>
      <c r="E376" s="11">
        <f>SUM(E378)</f>
        <v>0</v>
      </c>
      <c r="F376" s="31"/>
    </row>
    <row r="377" spans="1:6" s="32" customFormat="1" ht="12.75">
      <c r="A377" s="9"/>
      <c r="B377" s="10" t="s">
        <v>305</v>
      </c>
      <c r="C377" s="11">
        <f t="shared" si="15"/>
        <v>5500000</v>
      </c>
      <c r="D377" s="30">
        <v>5500000</v>
      </c>
      <c r="E377" s="11">
        <v>0</v>
      </c>
      <c r="F377" s="31"/>
    </row>
    <row r="378" spans="1:6" s="32" customFormat="1" ht="12.75">
      <c r="A378" s="34"/>
      <c r="B378" s="35" t="s">
        <v>25</v>
      </c>
      <c r="C378" s="33">
        <f t="shared" si="15"/>
        <v>600000</v>
      </c>
      <c r="D378" s="33">
        <f>400000+200000</f>
        <v>600000</v>
      </c>
      <c r="E378" s="33">
        <v>0</v>
      </c>
      <c r="F378" s="31"/>
    </row>
    <row r="379" spans="1:5" ht="27.75" customHeight="1">
      <c r="A379" s="6" t="s">
        <v>206</v>
      </c>
      <c r="B379" s="7" t="s">
        <v>207</v>
      </c>
      <c r="C379" s="91">
        <f t="shared" si="15"/>
        <v>32500</v>
      </c>
      <c r="D379" s="91">
        <f>SUM(D380)</f>
        <v>32500</v>
      </c>
      <c r="E379" s="91">
        <v>0</v>
      </c>
    </row>
    <row r="380" spans="1:5" ht="12.75">
      <c r="A380" s="12"/>
      <c r="B380" s="13" t="s">
        <v>308</v>
      </c>
      <c r="C380" s="14">
        <f t="shared" si="15"/>
        <v>32500</v>
      </c>
      <c r="D380" s="14">
        <v>32500</v>
      </c>
      <c r="E380" s="14">
        <v>0</v>
      </c>
    </row>
    <row r="381" spans="1:5" ht="12.75">
      <c r="A381" s="9" t="s">
        <v>208</v>
      </c>
      <c r="B381" s="10" t="s">
        <v>13</v>
      </c>
      <c r="C381" s="11">
        <f t="shared" si="15"/>
        <v>2414100</v>
      </c>
      <c r="D381" s="11">
        <f>SUM(D382,D383)</f>
        <v>2414100</v>
      </c>
      <c r="E381" s="11">
        <f>SUM(E382)</f>
        <v>0</v>
      </c>
    </row>
    <row r="382" spans="1:5" ht="12.75">
      <c r="A382" s="9"/>
      <c r="B382" s="10" t="s">
        <v>32</v>
      </c>
      <c r="C382" s="11">
        <f t="shared" si="15"/>
        <v>384100</v>
      </c>
      <c r="D382" s="11">
        <v>384100</v>
      </c>
      <c r="E382" s="11">
        <v>0</v>
      </c>
    </row>
    <row r="383" spans="1:6" s="32" customFormat="1" ht="12.75">
      <c r="A383" s="34"/>
      <c r="B383" s="35" t="s">
        <v>25</v>
      </c>
      <c r="C383" s="33">
        <f t="shared" si="15"/>
        <v>2030000</v>
      </c>
      <c r="D383" s="33">
        <f>2230000-200000</f>
        <v>2030000</v>
      </c>
      <c r="E383" s="33">
        <v>0</v>
      </c>
      <c r="F383" s="31"/>
    </row>
    <row r="384" spans="1:7" ht="12.75" customHeight="1">
      <c r="A384" s="15" t="s">
        <v>209</v>
      </c>
      <c r="B384" s="16" t="s">
        <v>210</v>
      </c>
      <c r="C384" s="20">
        <f t="shared" si="15"/>
        <v>6904300</v>
      </c>
      <c r="D384" s="20">
        <f>SUM(D385,D390,D394,D398,D402,D406,D410,D415,D419,D423,D425)</f>
        <v>4171900</v>
      </c>
      <c r="E384" s="20">
        <f>SUM(E385,E390,E394,E398,E402,E406,E410,E415,E419,E423,E425)</f>
        <v>2732400</v>
      </c>
      <c r="F384" s="85"/>
      <c r="G384" s="86"/>
    </row>
    <row r="385" spans="1:7" ht="15" customHeight="1">
      <c r="A385" s="9" t="s">
        <v>211</v>
      </c>
      <c r="B385" s="10" t="s">
        <v>212</v>
      </c>
      <c r="C385" s="11">
        <f t="shared" si="15"/>
        <v>520000</v>
      </c>
      <c r="D385" s="11">
        <f>SUM(D386,D389)</f>
        <v>520000</v>
      </c>
      <c r="E385" s="11">
        <f>SUM(E386)</f>
        <v>0</v>
      </c>
      <c r="F385" s="71"/>
      <c r="G385" s="72"/>
    </row>
    <row r="386" spans="1:5" ht="12.75">
      <c r="A386" s="9"/>
      <c r="B386" s="10" t="s">
        <v>302</v>
      </c>
      <c r="C386" s="11">
        <f t="shared" si="15"/>
        <v>120000</v>
      </c>
      <c r="D386" s="11">
        <v>120000</v>
      </c>
      <c r="E386" s="11">
        <v>0</v>
      </c>
    </row>
    <row r="387" spans="1:5" ht="12.75">
      <c r="A387" s="9"/>
      <c r="B387" s="10" t="s">
        <v>10</v>
      </c>
      <c r="C387" s="11"/>
      <c r="D387" s="11"/>
      <c r="E387" s="11"/>
    </row>
    <row r="388" spans="1:5" ht="12.75">
      <c r="A388" s="9"/>
      <c r="B388" s="10" t="s">
        <v>11</v>
      </c>
      <c r="C388" s="11">
        <f>SUM(D388,E388)</f>
        <v>120000</v>
      </c>
      <c r="D388" s="30">
        <v>120000</v>
      </c>
      <c r="E388" s="11">
        <v>0</v>
      </c>
    </row>
    <row r="389" spans="1:6" s="32" customFormat="1" ht="12.75">
      <c r="A389" s="34"/>
      <c r="B389" s="35" t="s">
        <v>25</v>
      </c>
      <c r="C389" s="33">
        <f>SUM(D389,E389)</f>
        <v>400000</v>
      </c>
      <c r="D389" s="33">
        <v>400000</v>
      </c>
      <c r="E389" s="33">
        <v>0</v>
      </c>
      <c r="F389" s="31"/>
    </row>
    <row r="390" spans="1:5" ht="12.75" customHeight="1">
      <c r="A390" s="9" t="s">
        <v>213</v>
      </c>
      <c r="B390" s="10" t="s">
        <v>324</v>
      </c>
      <c r="C390" s="11">
        <f>SUM(D390,E390)</f>
        <v>40000</v>
      </c>
      <c r="D390" s="11">
        <f>SUM(D391)</f>
        <v>40000</v>
      </c>
      <c r="E390" s="11">
        <f>SUM(E391)</f>
        <v>0</v>
      </c>
    </row>
    <row r="391" spans="1:5" ht="12.75">
      <c r="A391" s="9"/>
      <c r="B391" s="10" t="s">
        <v>306</v>
      </c>
      <c r="C391" s="11">
        <f>SUM(D391,E391)</f>
        <v>40000</v>
      </c>
      <c r="D391" s="11">
        <v>40000</v>
      </c>
      <c r="E391" s="11">
        <v>0</v>
      </c>
    </row>
    <row r="392" spans="1:5" ht="12.75">
      <c r="A392" s="9"/>
      <c r="B392" s="10" t="s">
        <v>10</v>
      </c>
      <c r="C392" s="11"/>
      <c r="D392" s="11"/>
      <c r="E392" s="11"/>
    </row>
    <row r="393" spans="1:5" ht="12.75">
      <c r="A393" s="12"/>
      <c r="B393" s="13" t="s">
        <v>11</v>
      </c>
      <c r="C393" s="14">
        <f>SUM(D393,E393)</f>
        <v>40000</v>
      </c>
      <c r="D393" s="14">
        <v>40000</v>
      </c>
      <c r="E393" s="14">
        <v>0</v>
      </c>
    </row>
    <row r="394" spans="1:5" ht="13.5" customHeight="1">
      <c r="A394" s="9" t="s">
        <v>214</v>
      </c>
      <c r="B394" s="10" t="s">
        <v>215</v>
      </c>
      <c r="C394" s="11">
        <f>SUM(D394,E394)</f>
        <v>2199000</v>
      </c>
      <c r="D394" s="11">
        <f>SUM(D395)</f>
        <v>338000</v>
      </c>
      <c r="E394" s="30">
        <f>SUM(E395)</f>
        <v>1861000</v>
      </c>
    </row>
    <row r="395" spans="1:5" ht="12.75">
      <c r="A395" s="9"/>
      <c r="B395" s="10" t="s">
        <v>306</v>
      </c>
      <c r="C395" s="11">
        <f>SUM(D395,E395)</f>
        <v>2199000</v>
      </c>
      <c r="D395" s="11">
        <v>338000</v>
      </c>
      <c r="E395" s="30">
        <v>1861000</v>
      </c>
    </row>
    <row r="396" spans="1:5" ht="12.75">
      <c r="A396" s="9"/>
      <c r="B396" s="10" t="s">
        <v>10</v>
      </c>
      <c r="C396" s="11"/>
      <c r="D396" s="11"/>
      <c r="E396" s="30"/>
    </row>
    <row r="397" spans="1:5" ht="12.75">
      <c r="A397" s="12"/>
      <c r="B397" s="13" t="s">
        <v>11</v>
      </c>
      <c r="C397" s="14">
        <f>SUM(D397,E397)</f>
        <v>2199000</v>
      </c>
      <c r="D397" s="14">
        <v>338000</v>
      </c>
      <c r="E397" s="33">
        <v>1861000</v>
      </c>
    </row>
    <row r="398" spans="1:5" ht="15" customHeight="1">
      <c r="A398" s="6" t="s">
        <v>216</v>
      </c>
      <c r="B398" s="7" t="s">
        <v>217</v>
      </c>
      <c r="C398" s="8">
        <f>SUM(D398,E398)</f>
        <v>956300</v>
      </c>
      <c r="D398" s="8">
        <f>SUM(D399)</f>
        <v>956300</v>
      </c>
      <c r="E398" s="8">
        <f>SUM(E399)</f>
        <v>0</v>
      </c>
    </row>
    <row r="399" spans="1:5" ht="12.75">
      <c r="A399" s="9"/>
      <c r="B399" s="10" t="s">
        <v>306</v>
      </c>
      <c r="C399" s="11">
        <f>SUM(D399,E399)</f>
        <v>956300</v>
      </c>
      <c r="D399" s="11">
        <v>956300</v>
      </c>
      <c r="E399" s="11">
        <v>0</v>
      </c>
    </row>
    <row r="400" spans="1:5" ht="12.75">
      <c r="A400" s="9"/>
      <c r="B400" s="10" t="s">
        <v>10</v>
      </c>
      <c r="C400" s="11"/>
      <c r="D400" s="11"/>
      <c r="E400" s="11"/>
    </row>
    <row r="401" spans="1:5" ht="12.75">
      <c r="A401" s="12"/>
      <c r="B401" s="13" t="s">
        <v>11</v>
      </c>
      <c r="C401" s="14">
        <f>SUM(D401,E401)</f>
        <v>956300</v>
      </c>
      <c r="D401" s="14">
        <v>956300</v>
      </c>
      <c r="E401" s="14">
        <v>0</v>
      </c>
    </row>
    <row r="402" spans="1:5" ht="12.75">
      <c r="A402" s="9" t="s">
        <v>218</v>
      </c>
      <c r="B402" s="10" t="s">
        <v>219</v>
      </c>
      <c r="C402" s="11">
        <f>SUM(D402,E402)</f>
        <v>220000</v>
      </c>
      <c r="D402" s="11">
        <f>SUM(D403)</f>
        <v>27000</v>
      </c>
      <c r="E402" s="30">
        <f>SUM(E403)</f>
        <v>193000</v>
      </c>
    </row>
    <row r="403" spans="1:5" ht="12.75">
      <c r="A403" s="9"/>
      <c r="B403" s="10" t="s">
        <v>313</v>
      </c>
      <c r="C403" s="11">
        <f>SUM(D403,E403)</f>
        <v>220000</v>
      </c>
      <c r="D403" s="11">
        <v>27000</v>
      </c>
      <c r="E403" s="30">
        <v>193000</v>
      </c>
    </row>
    <row r="404" spans="1:5" ht="12.75">
      <c r="A404" s="9"/>
      <c r="B404" s="10" t="s">
        <v>10</v>
      </c>
      <c r="C404" s="11"/>
      <c r="D404" s="11"/>
      <c r="E404" s="30"/>
    </row>
    <row r="405" spans="1:5" ht="12.75">
      <c r="A405" s="12"/>
      <c r="B405" s="13" t="s">
        <v>11</v>
      </c>
      <c r="C405" s="14">
        <f>SUM(D405,E405)</f>
        <v>220000</v>
      </c>
      <c r="D405" s="14">
        <v>27000</v>
      </c>
      <c r="E405" s="33">
        <v>193000</v>
      </c>
    </row>
    <row r="406" spans="1:5" ht="12.75">
      <c r="A406" s="6" t="s">
        <v>220</v>
      </c>
      <c r="B406" s="7" t="s">
        <v>221</v>
      </c>
      <c r="C406" s="8">
        <f>SUM(D406,E406)</f>
        <v>58000</v>
      </c>
      <c r="D406" s="8">
        <f>SUM(D407)</f>
        <v>58000</v>
      </c>
      <c r="E406" s="8">
        <f>SUM(E407)</f>
        <v>0</v>
      </c>
    </row>
    <row r="407" spans="1:5" ht="12.75">
      <c r="A407" s="9"/>
      <c r="B407" s="10" t="s">
        <v>309</v>
      </c>
      <c r="C407" s="11">
        <f>SUM(D407,E407)</f>
        <v>58000</v>
      </c>
      <c r="D407" s="11">
        <v>58000</v>
      </c>
      <c r="E407" s="11">
        <v>0</v>
      </c>
    </row>
    <row r="408" spans="1:5" ht="12.75">
      <c r="A408" s="9"/>
      <c r="B408" s="10" t="s">
        <v>10</v>
      </c>
      <c r="C408" s="11"/>
      <c r="D408" s="11"/>
      <c r="E408" s="11"/>
    </row>
    <row r="409" spans="1:5" ht="12.75">
      <c r="A409" s="12"/>
      <c r="B409" s="13" t="s">
        <v>11</v>
      </c>
      <c r="C409" s="14">
        <f>SUM(D409,E409)</f>
        <v>58000</v>
      </c>
      <c r="D409" s="14">
        <v>58000</v>
      </c>
      <c r="E409" s="14">
        <v>0</v>
      </c>
    </row>
    <row r="410" spans="1:5" ht="12.75">
      <c r="A410" s="9" t="s">
        <v>222</v>
      </c>
      <c r="B410" s="10" t="s">
        <v>223</v>
      </c>
      <c r="C410" s="11">
        <f>SUM(D410,E410)</f>
        <v>2371800</v>
      </c>
      <c r="D410" s="11">
        <f>SUM(D411,D414)</f>
        <v>1693400</v>
      </c>
      <c r="E410" s="30">
        <f>SUM(E411)</f>
        <v>678400</v>
      </c>
    </row>
    <row r="411" spans="1:5" ht="12.75">
      <c r="A411" s="9"/>
      <c r="B411" s="10" t="s">
        <v>306</v>
      </c>
      <c r="C411" s="11">
        <f>SUM(D411,E411)</f>
        <v>1871800</v>
      </c>
      <c r="D411" s="11">
        <v>1193400</v>
      </c>
      <c r="E411" s="30">
        <v>678400</v>
      </c>
    </row>
    <row r="412" spans="1:5" ht="12.75">
      <c r="A412" s="9"/>
      <c r="B412" s="10" t="s">
        <v>10</v>
      </c>
      <c r="C412" s="11"/>
      <c r="D412" s="11"/>
      <c r="E412" s="30"/>
    </row>
    <row r="413" spans="1:5" ht="12.75">
      <c r="A413" s="9"/>
      <c r="B413" s="10" t="s">
        <v>11</v>
      </c>
      <c r="C413" s="11">
        <f>SUM(D413,E413)</f>
        <v>1871800</v>
      </c>
      <c r="D413" s="11">
        <v>1193400</v>
      </c>
      <c r="E413" s="30">
        <v>678400</v>
      </c>
    </row>
    <row r="414" spans="1:6" s="32" customFormat="1" ht="12.75">
      <c r="A414" s="34"/>
      <c r="B414" s="35" t="s">
        <v>25</v>
      </c>
      <c r="C414" s="33">
        <f>SUM(D414,E414)</f>
        <v>500000</v>
      </c>
      <c r="D414" s="33">
        <v>500000</v>
      </c>
      <c r="E414" s="33">
        <v>0</v>
      </c>
      <c r="F414" s="31"/>
    </row>
    <row r="415" spans="1:5" ht="12.75">
      <c r="A415" s="9" t="s">
        <v>224</v>
      </c>
      <c r="B415" s="10" t="s">
        <v>225</v>
      </c>
      <c r="C415" s="11">
        <f>SUM(D415,E415)</f>
        <v>10000</v>
      </c>
      <c r="D415" s="11">
        <f>SUM(D416)</f>
        <v>10000</v>
      </c>
      <c r="E415" s="11">
        <f>SUM(E416)</f>
        <v>0</v>
      </c>
    </row>
    <row r="416" spans="1:5" ht="12.75">
      <c r="A416" s="9"/>
      <c r="B416" s="10" t="s">
        <v>309</v>
      </c>
      <c r="C416" s="11">
        <f>SUM(D416,E416)</f>
        <v>10000</v>
      </c>
      <c r="D416" s="11">
        <v>10000</v>
      </c>
      <c r="E416" s="11">
        <v>0</v>
      </c>
    </row>
    <row r="417" spans="1:5" ht="12.75">
      <c r="A417" s="9"/>
      <c r="B417" s="10" t="s">
        <v>10</v>
      </c>
      <c r="C417" s="11"/>
      <c r="D417" s="11"/>
      <c r="E417" s="11"/>
    </row>
    <row r="418" spans="1:5" ht="12.75">
      <c r="A418" s="12"/>
      <c r="B418" s="13" t="s">
        <v>11</v>
      </c>
      <c r="C418" s="14">
        <f>SUM(D418,E418)</f>
        <v>10000</v>
      </c>
      <c r="D418" s="14">
        <v>10000</v>
      </c>
      <c r="E418" s="14">
        <v>0</v>
      </c>
    </row>
    <row r="419" spans="1:5" ht="13.5" customHeight="1">
      <c r="A419" s="9" t="s">
        <v>226</v>
      </c>
      <c r="B419" s="10" t="s">
        <v>286</v>
      </c>
      <c r="C419" s="11">
        <f>SUM(D419,E419)</f>
        <v>159000</v>
      </c>
      <c r="D419" s="11">
        <f>SUM(D420)</f>
        <v>159000</v>
      </c>
      <c r="E419" s="11">
        <f>SUM(E420)</f>
        <v>0</v>
      </c>
    </row>
    <row r="420" spans="1:5" ht="12.75">
      <c r="A420" s="9"/>
      <c r="B420" s="10" t="s">
        <v>305</v>
      </c>
      <c r="C420" s="11">
        <f>SUM(D420,E420)</f>
        <v>159000</v>
      </c>
      <c r="D420" s="11">
        <v>159000</v>
      </c>
      <c r="E420" s="11">
        <v>0</v>
      </c>
    </row>
    <row r="421" spans="1:5" ht="12.75">
      <c r="A421" s="9"/>
      <c r="B421" s="10" t="s">
        <v>10</v>
      </c>
      <c r="C421" s="11"/>
      <c r="D421" s="11"/>
      <c r="E421" s="11"/>
    </row>
    <row r="422" spans="1:5" ht="12.75">
      <c r="A422" s="12"/>
      <c r="B422" s="13" t="s">
        <v>11</v>
      </c>
      <c r="C422" s="14">
        <f>SUM(D422,E422)</f>
        <v>92000</v>
      </c>
      <c r="D422" s="14">
        <v>92000</v>
      </c>
      <c r="E422" s="14">
        <v>0</v>
      </c>
    </row>
    <row r="423" spans="1:5" ht="15" customHeight="1">
      <c r="A423" s="9" t="s">
        <v>227</v>
      </c>
      <c r="B423" s="10" t="s">
        <v>228</v>
      </c>
      <c r="C423" s="11">
        <f>SUM(D423,E423)</f>
        <v>25000</v>
      </c>
      <c r="D423" s="11">
        <f>SUM(D424)</f>
        <v>25000</v>
      </c>
      <c r="E423" s="11">
        <f>SUM(E424)</f>
        <v>0</v>
      </c>
    </row>
    <row r="424" spans="1:5" ht="12.75">
      <c r="A424" s="9"/>
      <c r="B424" s="10" t="s">
        <v>301</v>
      </c>
      <c r="C424" s="11">
        <f>SUM(D424,E424)</f>
        <v>25000</v>
      </c>
      <c r="D424" s="11">
        <v>25000</v>
      </c>
      <c r="E424" s="11">
        <v>0</v>
      </c>
    </row>
    <row r="425" spans="1:5" ht="12.75">
      <c r="A425" s="6" t="s">
        <v>229</v>
      </c>
      <c r="B425" s="7" t="s">
        <v>13</v>
      </c>
      <c r="C425" s="8">
        <f>SUM(D425,E425)</f>
        <v>345200</v>
      </c>
      <c r="D425" s="8">
        <f>SUM(D426)</f>
        <v>345200</v>
      </c>
      <c r="E425" s="8">
        <f>SUM(E426)</f>
        <v>0</v>
      </c>
    </row>
    <row r="426" spans="1:5" ht="12.75">
      <c r="A426" s="9"/>
      <c r="B426" s="10" t="s">
        <v>18</v>
      </c>
      <c r="C426" s="11">
        <f>SUM(D426,E426)</f>
        <v>345200</v>
      </c>
      <c r="D426" s="11">
        <v>345200</v>
      </c>
      <c r="E426" s="11">
        <v>0</v>
      </c>
    </row>
    <row r="427" spans="1:5" ht="12.75">
      <c r="A427" s="9"/>
      <c r="B427" s="10" t="s">
        <v>10</v>
      </c>
      <c r="C427" s="45"/>
      <c r="D427" s="45"/>
      <c r="E427" s="11"/>
    </row>
    <row r="428" spans="1:5" ht="14.25" customHeight="1">
      <c r="A428" s="12"/>
      <c r="B428" s="13" t="s">
        <v>115</v>
      </c>
      <c r="C428" s="14">
        <f aca="true" t="shared" si="16" ref="C428:C434">SUM(D428,E428)</f>
        <v>40000</v>
      </c>
      <c r="D428" s="14">
        <v>40000</v>
      </c>
      <c r="E428" s="14">
        <v>0</v>
      </c>
    </row>
    <row r="429" spans="1:6" s="28" customFormat="1" ht="41.25" customHeight="1">
      <c r="A429" s="15" t="s">
        <v>230</v>
      </c>
      <c r="B429" s="16" t="s">
        <v>231</v>
      </c>
      <c r="C429" s="20">
        <f t="shared" si="16"/>
        <v>2000</v>
      </c>
      <c r="D429" s="20">
        <f>SUM(D430)</f>
        <v>2000</v>
      </c>
      <c r="E429" s="20">
        <f>SUM(E430)</f>
        <v>0</v>
      </c>
      <c r="F429" s="89"/>
    </row>
    <row r="430" spans="1:6" ht="12.75">
      <c r="A430" s="9" t="s">
        <v>232</v>
      </c>
      <c r="B430" s="10" t="s">
        <v>233</v>
      </c>
      <c r="C430" s="11">
        <f t="shared" si="16"/>
        <v>2000</v>
      </c>
      <c r="D430" s="11">
        <f>SUM(D431)</f>
        <v>2000</v>
      </c>
      <c r="E430" s="11">
        <f>SUM(E431)</f>
        <v>0</v>
      </c>
      <c r="F430" s="71"/>
    </row>
    <row r="431" spans="1:5" ht="12.75">
      <c r="A431" s="12"/>
      <c r="B431" s="13" t="s">
        <v>306</v>
      </c>
      <c r="C431" s="14">
        <f t="shared" si="16"/>
        <v>2000</v>
      </c>
      <c r="D431" s="14">
        <v>2000</v>
      </c>
      <c r="E431" s="14">
        <v>0</v>
      </c>
    </row>
    <row r="432" spans="1:7" ht="12.75">
      <c r="A432" s="15" t="s">
        <v>234</v>
      </c>
      <c r="B432" s="16" t="s">
        <v>235</v>
      </c>
      <c r="C432" s="18">
        <f t="shared" si="16"/>
        <v>4110645</v>
      </c>
      <c r="D432" s="18">
        <f>SUM(D433,D438,D442,D446)</f>
        <v>3893645</v>
      </c>
      <c r="E432" s="18">
        <f>SUM(E433,E438,E442,E446)</f>
        <v>217000</v>
      </c>
      <c r="F432" s="85"/>
      <c r="G432" s="86"/>
    </row>
    <row r="433" spans="1:7" ht="12.75">
      <c r="A433" s="9" t="s">
        <v>236</v>
      </c>
      <c r="B433" s="10" t="s">
        <v>237</v>
      </c>
      <c r="C433" s="11">
        <f t="shared" si="16"/>
        <v>735000</v>
      </c>
      <c r="D433" s="11">
        <f>SUM(D434,D437)</f>
        <v>735000</v>
      </c>
      <c r="E433" s="11">
        <f>SUM(E434)</f>
        <v>0</v>
      </c>
      <c r="F433" s="71"/>
      <c r="G433" s="72"/>
    </row>
    <row r="434" spans="1:5" ht="12.75">
      <c r="A434" s="9"/>
      <c r="B434" s="10" t="s">
        <v>305</v>
      </c>
      <c r="C434" s="11">
        <f t="shared" si="16"/>
        <v>275000</v>
      </c>
      <c r="D434" s="11">
        <v>275000</v>
      </c>
      <c r="E434" s="11">
        <v>0</v>
      </c>
    </row>
    <row r="435" spans="1:5" ht="12.75">
      <c r="A435" s="9"/>
      <c r="B435" s="10" t="s">
        <v>10</v>
      </c>
      <c r="C435" s="11"/>
      <c r="D435" s="11"/>
      <c r="E435" s="11"/>
    </row>
    <row r="436" spans="1:5" ht="12.75">
      <c r="A436" s="9"/>
      <c r="B436" s="10" t="s">
        <v>11</v>
      </c>
      <c r="C436" s="11">
        <f>SUM(D436,E436)</f>
        <v>165000</v>
      </c>
      <c r="D436" s="11">
        <v>165000</v>
      </c>
      <c r="E436" s="11">
        <v>0</v>
      </c>
    </row>
    <row r="437" spans="1:6" s="32" customFormat="1" ht="12.75">
      <c r="A437" s="34"/>
      <c r="B437" s="35" t="s">
        <v>25</v>
      </c>
      <c r="C437" s="33">
        <f>SUM(D437,E437)</f>
        <v>460000</v>
      </c>
      <c r="D437" s="33">
        <v>460000</v>
      </c>
      <c r="E437" s="33">
        <v>0</v>
      </c>
      <c r="F437" s="31"/>
    </row>
    <row r="438" spans="1:5" ht="12.75">
      <c r="A438" s="9" t="s">
        <v>238</v>
      </c>
      <c r="B438" s="10" t="s">
        <v>239</v>
      </c>
      <c r="C438" s="11">
        <f>SUM(D438,E438)</f>
        <v>2108545</v>
      </c>
      <c r="D438" s="11">
        <f>SUM(D439)</f>
        <v>2083545</v>
      </c>
      <c r="E438" s="11">
        <f>SUM(E439)</f>
        <v>25000</v>
      </c>
    </row>
    <row r="439" spans="1:5" ht="12.75">
      <c r="A439" s="9"/>
      <c r="B439" s="10" t="s">
        <v>300</v>
      </c>
      <c r="C439" s="11">
        <f>SUM(D439,E439)</f>
        <v>2108545</v>
      </c>
      <c r="D439" s="11">
        <v>2083545</v>
      </c>
      <c r="E439" s="11">
        <v>25000</v>
      </c>
    </row>
    <row r="440" spans="1:5" ht="12.75">
      <c r="A440" s="9"/>
      <c r="B440" s="10" t="s">
        <v>10</v>
      </c>
      <c r="C440" s="11"/>
      <c r="D440" s="11"/>
      <c r="E440" s="11"/>
    </row>
    <row r="441" spans="1:5" ht="12.75">
      <c r="A441" s="12"/>
      <c r="B441" s="13" t="s">
        <v>11</v>
      </c>
      <c r="C441" s="14">
        <f>SUM(D441,E441)</f>
        <v>2108545</v>
      </c>
      <c r="D441" s="14">
        <v>2083545</v>
      </c>
      <c r="E441" s="14">
        <v>25000</v>
      </c>
    </row>
    <row r="442" spans="1:5" ht="14.25" customHeight="1">
      <c r="A442" s="9" t="s">
        <v>240</v>
      </c>
      <c r="B442" s="10" t="s">
        <v>291</v>
      </c>
      <c r="C442" s="11">
        <f>SUM(D442,E442)</f>
        <v>1080000</v>
      </c>
      <c r="D442" s="11">
        <f>SUM(D443)</f>
        <v>888000</v>
      </c>
      <c r="E442" s="11">
        <f>SUM(E443)</f>
        <v>192000</v>
      </c>
    </row>
    <row r="443" spans="1:5" ht="12.75">
      <c r="A443" s="9"/>
      <c r="B443" s="10" t="s">
        <v>316</v>
      </c>
      <c r="C443" s="11">
        <f>SUM(D443,E443)</f>
        <v>1080000</v>
      </c>
      <c r="D443" s="11">
        <v>888000</v>
      </c>
      <c r="E443" s="11">
        <v>192000</v>
      </c>
    </row>
    <row r="444" spans="1:5" ht="12.75">
      <c r="A444" s="9"/>
      <c r="B444" s="10" t="s">
        <v>10</v>
      </c>
      <c r="C444" s="11"/>
      <c r="D444" s="11"/>
      <c r="E444" s="11"/>
    </row>
    <row r="445" spans="1:5" ht="12.75">
      <c r="A445" s="12"/>
      <c r="B445" s="13" t="s">
        <v>11</v>
      </c>
      <c r="C445" s="14">
        <f>SUM(D445,E445)</f>
        <v>1080000</v>
      </c>
      <c r="D445" s="14">
        <v>888000</v>
      </c>
      <c r="E445" s="14">
        <v>192000</v>
      </c>
    </row>
    <row r="446" spans="1:5" ht="12.75">
      <c r="A446" s="9" t="s">
        <v>241</v>
      </c>
      <c r="B446" s="10" t="s">
        <v>13</v>
      </c>
      <c r="C446" s="11">
        <f>SUM(D446,E446)</f>
        <v>187100</v>
      </c>
      <c r="D446" s="11">
        <f>SUM(D447)</f>
        <v>187100</v>
      </c>
      <c r="E446" s="11">
        <f>SUM(E447)</f>
        <v>0</v>
      </c>
    </row>
    <row r="447" spans="1:5" ht="12.75">
      <c r="A447" s="9"/>
      <c r="B447" s="10" t="s">
        <v>32</v>
      </c>
      <c r="C447" s="11">
        <f>SUM(D447,E447)</f>
        <v>187100</v>
      </c>
      <c r="D447" s="11">
        <v>187100</v>
      </c>
      <c r="E447" s="11">
        <v>0</v>
      </c>
    </row>
    <row r="448" spans="1:5" ht="12.75">
      <c r="A448" s="44"/>
      <c r="B448" s="10" t="s">
        <v>10</v>
      </c>
      <c r="C448" s="45"/>
      <c r="D448" s="45"/>
      <c r="E448" s="11"/>
    </row>
    <row r="449" spans="1:5" ht="16.5" customHeight="1" thickBot="1">
      <c r="A449" s="46"/>
      <c r="B449" s="13" t="s">
        <v>115</v>
      </c>
      <c r="C449" s="14">
        <f aca="true" t="shared" si="17" ref="C449:C460">SUM(D449,E449)</f>
        <v>6500</v>
      </c>
      <c r="D449" s="14">
        <v>6500</v>
      </c>
      <c r="E449" s="14">
        <v>0</v>
      </c>
    </row>
    <row r="450" spans="1:5" ht="30.75" customHeight="1" thickBot="1" thickTop="1">
      <c r="A450" s="127" t="s">
        <v>242</v>
      </c>
      <c r="B450" s="127"/>
      <c r="C450" s="57">
        <f t="shared" si="17"/>
        <v>41530598</v>
      </c>
      <c r="D450" s="57">
        <f>SUM(D451,D454,D463,D472,D475,D483,D501,D486)</f>
        <v>31506768</v>
      </c>
      <c r="E450" s="57">
        <f>SUM(E451,E454,E463,E472,E475,E483,E501,E486)</f>
        <v>10023830</v>
      </c>
    </row>
    <row r="451" spans="1:7" ht="13.5" thickTop="1">
      <c r="A451" s="15" t="s">
        <v>42</v>
      </c>
      <c r="B451" s="51" t="s">
        <v>43</v>
      </c>
      <c r="C451" s="18">
        <f t="shared" si="17"/>
        <v>70000</v>
      </c>
      <c r="D451" s="18">
        <f>SUM(D452)</f>
        <v>0</v>
      </c>
      <c r="E451" s="18">
        <f>SUM(E452)</f>
        <v>70000</v>
      </c>
      <c r="G451" s="90"/>
    </row>
    <row r="452" spans="1:5" ht="12.75">
      <c r="A452" s="6" t="s">
        <v>44</v>
      </c>
      <c r="B452" s="104" t="s">
        <v>243</v>
      </c>
      <c r="C452" s="11">
        <f t="shared" si="17"/>
        <v>70000</v>
      </c>
      <c r="D452" s="11">
        <f>SUM(D453)</f>
        <v>0</v>
      </c>
      <c r="E452" s="11">
        <f>SUM(E453)</f>
        <v>70000</v>
      </c>
    </row>
    <row r="453" spans="1:5" ht="12.75">
      <c r="A453" s="12"/>
      <c r="B453" s="53" t="s">
        <v>309</v>
      </c>
      <c r="C453" s="14">
        <f t="shared" si="17"/>
        <v>70000</v>
      </c>
      <c r="D453" s="14">
        <v>0</v>
      </c>
      <c r="E453" s="14">
        <v>70000</v>
      </c>
    </row>
    <row r="454" spans="1:7" ht="12.75">
      <c r="A454" s="15" t="s">
        <v>48</v>
      </c>
      <c r="B454" s="51" t="s">
        <v>49</v>
      </c>
      <c r="C454" s="18">
        <f t="shared" si="17"/>
        <v>459000</v>
      </c>
      <c r="D454" s="18">
        <f>SUM(D455,D457,D459)</f>
        <v>0</v>
      </c>
      <c r="E454" s="18">
        <f>SUM(E455,E457,E459)</f>
        <v>459000</v>
      </c>
      <c r="G454" s="72"/>
    </row>
    <row r="455" spans="1:5" ht="27.75" customHeight="1">
      <c r="A455" s="59" t="s">
        <v>52</v>
      </c>
      <c r="B455" s="55" t="s">
        <v>53</v>
      </c>
      <c r="C455" s="21">
        <f t="shared" si="17"/>
        <v>220000</v>
      </c>
      <c r="D455" s="21">
        <f>SUM(D456)</f>
        <v>0</v>
      </c>
      <c r="E455" s="21">
        <f>SUM(E456)</f>
        <v>220000</v>
      </c>
    </row>
    <row r="456" spans="1:5" ht="12.75">
      <c r="A456" s="12"/>
      <c r="B456" s="53" t="s">
        <v>309</v>
      </c>
      <c r="C456" s="14">
        <f t="shared" si="17"/>
        <v>220000</v>
      </c>
      <c r="D456" s="14">
        <v>0</v>
      </c>
      <c r="E456" s="14">
        <v>220000</v>
      </c>
    </row>
    <row r="457" spans="1:5" ht="12.75">
      <c r="A457" s="6" t="s">
        <v>54</v>
      </c>
      <c r="B457" s="115" t="s">
        <v>55</v>
      </c>
      <c r="C457" s="8">
        <f t="shared" si="17"/>
        <v>12000</v>
      </c>
      <c r="D457" s="8">
        <f>SUM(D458)</f>
        <v>0</v>
      </c>
      <c r="E457" s="8">
        <f>SUM(E458)</f>
        <v>12000</v>
      </c>
    </row>
    <row r="458" spans="1:5" ht="12.75">
      <c r="A458" s="12"/>
      <c r="B458" s="53" t="s">
        <v>313</v>
      </c>
      <c r="C458" s="14">
        <f t="shared" si="17"/>
        <v>12000</v>
      </c>
      <c r="D458" s="14">
        <v>0</v>
      </c>
      <c r="E458" s="14">
        <v>12000</v>
      </c>
    </row>
    <row r="459" spans="1:5" ht="12.75">
      <c r="A459" s="6" t="s">
        <v>56</v>
      </c>
      <c r="B459" s="60" t="s">
        <v>244</v>
      </c>
      <c r="C459" s="8">
        <f t="shared" si="17"/>
        <v>227000</v>
      </c>
      <c r="D459" s="8">
        <f>SUM(D460)</f>
        <v>0</v>
      </c>
      <c r="E459" s="8">
        <f>SUM(E460)</f>
        <v>227000</v>
      </c>
    </row>
    <row r="460" spans="1:5" ht="12.75">
      <c r="A460" s="9"/>
      <c r="B460" s="52" t="s">
        <v>309</v>
      </c>
      <c r="C460" s="11">
        <f t="shared" si="17"/>
        <v>227000</v>
      </c>
      <c r="D460" s="11">
        <v>0</v>
      </c>
      <c r="E460" s="11">
        <v>227000</v>
      </c>
    </row>
    <row r="461" spans="1:5" ht="12.75">
      <c r="A461" s="9"/>
      <c r="B461" s="52" t="s">
        <v>10</v>
      </c>
      <c r="C461" s="11"/>
      <c r="D461" s="11"/>
      <c r="E461" s="11"/>
    </row>
    <row r="462" spans="1:5" ht="12.75">
      <c r="A462" s="9"/>
      <c r="B462" s="52" t="s">
        <v>115</v>
      </c>
      <c r="C462" s="11">
        <f>SUM(D462,E462)</f>
        <v>218195</v>
      </c>
      <c r="D462" s="11">
        <v>0</v>
      </c>
      <c r="E462" s="30">
        <v>218195</v>
      </c>
    </row>
    <row r="463" spans="1:7" ht="12.75">
      <c r="A463" s="15" t="s">
        <v>59</v>
      </c>
      <c r="B463" s="51" t="s">
        <v>60</v>
      </c>
      <c r="C463" s="18">
        <f>SUM(D463,E463)</f>
        <v>836000</v>
      </c>
      <c r="D463" s="18">
        <f>SUM(D464,D468)</f>
        <v>582300</v>
      </c>
      <c r="E463" s="18">
        <f>SUM(E464,E468)</f>
        <v>253700</v>
      </c>
      <c r="F463" s="71"/>
      <c r="G463" s="72"/>
    </row>
    <row r="464" spans="1:5" ht="12.75">
      <c r="A464" s="6" t="s">
        <v>61</v>
      </c>
      <c r="B464" s="52" t="s">
        <v>62</v>
      </c>
      <c r="C464" s="11">
        <f>SUM(D464,E464)</f>
        <v>803000</v>
      </c>
      <c r="D464" s="11">
        <f>SUM(D465)</f>
        <v>582300</v>
      </c>
      <c r="E464" s="11">
        <f>SUM(E465)</f>
        <v>220700</v>
      </c>
    </row>
    <row r="465" spans="1:5" ht="12.75">
      <c r="A465" s="9"/>
      <c r="B465" s="52" t="s">
        <v>18</v>
      </c>
      <c r="C465" s="11">
        <f>SUM(D465,E465)</f>
        <v>803000</v>
      </c>
      <c r="D465" s="11">
        <v>582300</v>
      </c>
      <c r="E465" s="11">
        <v>220700</v>
      </c>
    </row>
    <row r="466" spans="1:5" ht="12.75">
      <c r="A466" s="9"/>
      <c r="B466" s="52" t="s">
        <v>10</v>
      </c>
      <c r="C466" s="11"/>
      <c r="D466" s="30"/>
      <c r="E466" s="11"/>
    </row>
    <row r="467" spans="1:5" ht="12.75">
      <c r="A467" s="12"/>
      <c r="B467" s="53" t="s">
        <v>115</v>
      </c>
      <c r="C467" s="14">
        <f>SUM(D467,E467)</f>
        <v>776800</v>
      </c>
      <c r="D467" s="33">
        <v>560700</v>
      </c>
      <c r="E467" s="33">
        <v>216100</v>
      </c>
    </row>
    <row r="468" spans="1:5" ht="12.75">
      <c r="A468" s="6" t="s">
        <v>245</v>
      </c>
      <c r="B468" s="52" t="s">
        <v>246</v>
      </c>
      <c r="C468" s="11">
        <f>SUM(D468,E468)</f>
        <v>33000</v>
      </c>
      <c r="D468" s="11">
        <f>SUM(D469)</f>
        <v>0</v>
      </c>
      <c r="E468" s="11">
        <f>SUM(E469)</f>
        <v>33000</v>
      </c>
    </row>
    <row r="469" spans="1:5" ht="12.75">
      <c r="A469" s="9"/>
      <c r="B469" s="52" t="s">
        <v>309</v>
      </c>
      <c r="C469" s="11">
        <f>SUM(D469,E469)</f>
        <v>33000</v>
      </c>
      <c r="D469" s="11">
        <v>0</v>
      </c>
      <c r="E469" s="11">
        <v>33000</v>
      </c>
    </row>
    <row r="470" spans="1:5" ht="12.75">
      <c r="A470" s="9"/>
      <c r="B470" s="52" t="s">
        <v>10</v>
      </c>
      <c r="C470" s="11"/>
      <c r="D470" s="11"/>
      <c r="E470" s="11"/>
    </row>
    <row r="471" spans="1:5" ht="12.75">
      <c r="A471" s="12"/>
      <c r="B471" s="53" t="s">
        <v>115</v>
      </c>
      <c r="C471" s="14">
        <f aca="true" t="shared" si="18" ref="C471:C477">SUM(D471,E471)</f>
        <v>25500</v>
      </c>
      <c r="D471" s="14">
        <v>0</v>
      </c>
      <c r="E471" s="33">
        <v>25500</v>
      </c>
    </row>
    <row r="472" spans="1:6" ht="40.5" customHeight="1">
      <c r="A472" s="15" t="s">
        <v>247</v>
      </c>
      <c r="B472" s="54" t="s">
        <v>248</v>
      </c>
      <c r="C472" s="19">
        <f t="shared" si="18"/>
        <v>17568</v>
      </c>
      <c r="D472" s="19">
        <f>SUM(D473)</f>
        <v>17568</v>
      </c>
      <c r="E472" s="19">
        <f>SUM(E473)</f>
        <v>0</v>
      </c>
      <c r="F472" s="71"/>
    </row>
    <row r="473" spans="1:5" ht="25.5">
      <c r="A473" s="6" t="s">
        <v>249</v>
      </c>
      <c r="B473" s="78" t="s">
        <v>284</v>
      </c>
      <c r="C473" s="107">
        <f t="shared" si="18"/>
        <v>17568</v>
      </c>
      <c r="D473" s="107">
        <f>SUM(D474)</f>
        <v>17568</v>
      </c>
      <c r="E473" s="107">
        <f>SUM(E474)</f>
        <v>0</v>
      </c>
    </row>
    <row r="474" spans="1:5" ht="12.75">
      <c r="A474" s="12"/>
      <c r="B474" s="53" t="s">
        <v>306</v>
      </c>
      <c r="C474" s="14">
        <f t="shared" si="18"/>
        <v>17568</v>
      </c>
      <c r="D474" s="14">
        <v>17568</v>
      </c>
      <c r="E474" s="14">
        <v>0</v>
      </c>
    </row>
    <row r="475" spans="1:7" ht="25.5">
      <c r="A475" s="15" t="s">
        <v>71</v>
      </c>
      <c r="B475" s="54" t="s">
        <v>72</v>
      </c>
      <c r="C475" s="19">
        <f t="shared" si="18"/>
        <v>6933329</v>
      </c>
      <c r="D475" s="19">
        <f>SUM(D476,D481)</f>
        <v>0</v>
      </c>
      <c r="E475" s="19">
        <f>SUM(E476,E481)</f>
        <v>6933329</v>
      </c>
      <c r="F475" s="71"/>
      <c r="G475" s="72"/>
    </row>
    <row r="476" spans="1:5" ht="13.5" customHeight="1">
      <c r="A476" s="59" t="s">
        <v>75</v>
      </c>
      <c r="B476" s="55" t="s">
        <v>297</v>
      </c>
      <c r="C476" s="11">
        <f t="shared" si="18"/>
        <v>6918329</v>
      </c>
      <c r="D476" s="11">
        <f>SUM(D477)</f>
        <v>0</v>
      </c>
      <c r="E476" s="11">
        <f>SUM(E477,E480)</f>
        <v>6918329</v>
      </c>
    </row>
    <row r="477" spans="1:5" ht="12.75">
      <c r="A477" s="9"/>
      <c r="B477" s="52" t="s">
        <v>309</v>
      </c>
      <c r="C477" s="11">
        <f t="shared" si="18"/>
        <v>6028329</v>
      </c>
      <c r="D477" s="11">
        <v>0</v>
      </c>
      <c r="E477" s="11">
        <v>6028329</v>
      </c>
    </row>
    <row r="478" spans="1:5" ht="12.75">
      <c r="A478" s="9"/>
      <c r="B478" s="52" t="s">
        <v>10</v>
      </c>
      <c r="C478" s="11"/>
      <c r="D478" s="11"/>
      <c r="E478" s="11"/>
    </row>
    <row r="479" spans="1:5" ht="12.75">
      <c r="A479" s="9"/>
      <c r="B479" s="52" t="s">
        <v>115</v>
      </c>
      <c r="C479" s="11">
        <f aca="true" t="shared" si="19" ref="C479:C488">SUM(D479,E479)</f>
        <v>4947240</v>
      </c>
      <c r="D479" s="11">
        <v>0</v>
      </c>
      <c r="E479" s="30">
        <v>4947240</v>
      </c>
    </row>
    <row r="480" spans="1:6" s="32" customFormat="1" ht="12.75">
      <c r="A480" s="34"/>
      <c r="B480" s="116" t="s">
        <v>25</v>
      </c>
      <c r="C480" s="33">
        <f t="shared" si="19"/>
        <v>890000</v>
      </c>
      <c r="D480" s="33">
        <v>0</v>
      </c>
      <c r="E480" s="33">
        <v>890000</v>
      </c>
      <c r="F480" s="31"/>
    </row>
    <row r="481" spans="1:5" ht="12.75">
      <c r="A481" s="29" t="s">
        <v>78</v>
      </c>
      <c r="B481" s="56" t="s">
        <v>79</v>
      </c>
      <c r="C481" s="30">
        <f t="shared" si="19"/>
        <v>15000</v>
      </c>
      <c r="D481" s="30">
        <f>SUM(D482)</f>
        <v>0</v>
      </c>
      <c r="E481" s="30">
        <f>SUM(E482:E482)</f>
        <v>15000</v>
      </c>
    </row>
    <row r="482" spans="1:6" s="32" customFormat="1" ht="12.75">
      <c r="A482" s="34"/>
      <c r="B482" s="116" t="s">
        <v>25</v>
      </c>
      <c r="C482" s="33">
        <f t="shared" si="19"/>
        <v>15000</v>
      </c>
      <c r="D482" s="33">
        <v>0</v>
      </c>
      <c r="E482" s="33">
        <v>15000</v>
      </c>
      <c r="F482" s="31"/>
    </row>
    <row r="483" spans="1:7" ht="12.75">
      <c r="A483" s="15" t="s">
        <v>127</v>
      </c>
      <c r="B483" s="51" t="s">
        <v>250</v>
      </c>
      <c r="C483" s="18">
        <f t="shared" si="19"/>
        <v>2162301</v>
      </c>
      <c r="D483" s="18">
        <f>SUM(D484)</f>
        <v>0</v>
      </c>
      <c r="E483" s="18">
        <f>SUM(E484)</f>
        <v>2162301</v>
      </c>
      <c r="G483" s="72"/>
    </row>
    <row r="484" spans="1:5" ht="39" customHeight="1">
      <c r="A484" s="61">
        <v>85156</v>
      </c>
      <c r="B484" s="7" t="s">
        <v>296</v>
      </c>
      <c r="C484" s="49">
        <f t="shared" si="19"/>
        <v>2162301</v>
      </c>
      <c r="D484" s="49">
        <f>SUM(D485)</f>
        <v>0</v>
      </c>
      <c r="E484" s="49">
        <f>SUM(E485)</f>
        <v>2162301</v>
      </c>
    </row>
    <row r="485" spans="1:5" ht="12.75">
      <c r="A485" s="9"/>
      <c r="B485" s="52" t="s">
        <v>18</v>
      </c>
      <c r="C485" s="11">
        <f t="shared" si="19"/>
        <v>2162301</v>
      </c>
      <c r="D485" s="11">
        <v>0</v>
      </c>
      <c r="E485" s="11">
        <v>2162301</v>
      </c>
    </row>
    <row r="486" spans="1:7" ht="12.75">
      <c r="A486" s="15" t="s">
        <v>140</v>
      </c>
      <c r="B486" s="51" t="s">
        <v>141</v>
      </c>
      <c r="C486" s="18">
        <f t="shared" si="19"/>
        <v>30906900</v>
      </c>
      <c r="D486" s="18">
        <f>SUM(D487,D495,D497,D499,D491)</f>
        <v>30906900</v>
      </c>
      <c r="E486" s="18">
        <f>SUM(E487,E495,E497,E499,E56,E4563,E491)</f>
        <v>0</v>
      </c>
      <c r="F486" s="71"/>
      <c r="G486" s="72"/>
    </row>
    <row r="487" spans="1:5" ht="12.75">
      <c r="A487" s="9" t="s">
        <v>146</v>
      </c>
      <c r="B487" s="52" t="s">
        <v>147</v>
      </c>
      <c r="C487" s="8">
        <f t="shared" si="19"/>
        <v>603600</v>
      </c>
      <c r="D487" s="11">
        <f>SUM(D488)</f>
        <v>603600</v>
      </c>
      <c r="E487" s="11">
        <f>SUM(E488)</f>
        <v>0</v>
      </c>
    </row>
    <row r="488" spans="1:5" ht="12.75">
      <c r="A488" s="9"/>
      <c r="B488" s="52" t="s">
        <v>314</v>
      </c>
      <c r="C488" s="11">
        <f t="shared" si="19"/>
        <v>603600</v>
      </c>
      <c r="D488" s="11">
        <v>603600</v>
      </c>
      <c r="E488" s="11">
        <v>0</v>
      </c>
    </row>
    <row r="489" spans="1:5" ht="12.75">
      <c r="A489" s="9"/>
      <c r="B489" s="52" t="s">
        <v>10</v>
      </c>
      <c r="C489" s="11"/>
      <c r="D489" s="11"/>
      <c r="E489" s="11"/>
    </row>
    <row r="490" spans="1:5" ht="12.75">
      <c r="A490" s="12"/>
      <c r="B490" s="53" t="s">
        <v>115</v>
      </c>
      <c r="C490" s="14">
        <f>SUM(D490,E490)</f>
        <v>405845</v>
      </c>
      <c r="D490" s="33">
        <v>405845</v>
      </c>
      <c r="E490" s="14">
        <v>0</v>
      </c>
    </row>
    <row r="491" spans="1:5" ht="40.5" customHeight="1">
      <c r="A491" s="9" t="s">
        <v>258</v>
      </c>
      <c r="B491" s="55" t="s">
        <v>319</v>
      </c>
      <c r="C491" s="11">
        <f>SUM(D491,E491)</f>
        <v>27291400</v>
      </c>
      <c r="D491" s="11">
        <f>SUM(D492)</f>
        <v>27291400</v>
      </c>
      <c r="E491" s="11">
        <f>SUM(E492)</f>
        <v>0</v>
      </c>
    </row>
    <row r="492" spans="1:5" ht="12.75">
      <c r="A492" s="9"/>
      <c r="B492" s="52" t="s">
        <v>18</v>
      </c>
      <c r="C492" s="11">
        <f>SUM(D492,E492)</f>
        <v>27291400</v>
      </c>
      <c r="D492" s="11">
        <v>27291400</v>
      </c>
      <c r="E492" s="11">
        <v>0</v>
      </c>
    </row>
    <row r="493" spans="1:6" ht="12.75">
      <c r="A493" s="44"/>
      <c r="B493" s="52" t="s">
        <v>10</v>
      </c>
      <c r="C493" s="11"/>
      <c r="D493" s="30"/>
      <c r="E493" s="11"/>
      <c r="F493" s="97"/>
    </row>
    <row r="494" spans="1:5" ht="12.75">
      <c r="A494" s="46"/>
      <c r="B494" s="53" t="s">
        <v>279</v>
      </c>
      <c r="C494" s="14">
        <f aca="true" t="shared" si="20" ref="C494:C503">SUM(D494,E494)</f>
        <v>1047682</v>
      </c>
      <c r="D494" s="33">
        <v>1047682</v>
      </c>
      <c r="E494" s="14">
        <v>0</v>
      </c>
    </row>
    <row r="495" spans="1:5" ht="41.25" customHeight="1">
      <c r="A495" s="9" t="s">
        <v>251</v>
      </c>
      <c r="B495" s="55" t="s">
        <v>317</v>
      </c>
      <c r="C495" s="11">
        <f t="shared" si="20"/>
        <v>301800</v>
      </c>
      <c r="D495" s="11">
        <f>SUM(D496)</f>
        <v>301800</v>
      </c>
      <c r="E495" s="11">
        <f>SUM(E496)</f>
        <v>0</v>
      </c>
    </row>
    <row r="496" spans="1:5" ht="12.75">
      <c r="A496" s="12"/>
      <c r="B496" s="53" t="s">
        <v>18</v>
      </c>
      <c r="C496" s="14">
        <f t="shared" si="20"/>
        <v>301800</v>
      </c>
      <c r="D496" s="14">
        <v>301800</v>
      </c>
      <c r="E496" s="14">
        <v>0</v>
      </c>
    </row>
    <row r="497" spans="1:5" ht="25.5">
      <c r="A497" s="9" t="s">
        <v>150</v>
      </c>
      <c r="B497" s="104" t="s">
        <v>285</v>
      </c>
      <c r="C497" s="11">
        <f t="shared" si="20"/>
        <v>2228500</v>
      </c>
      <c r="D497" s="11">
        <f>SUM(D498)</f>
        <v>2228500</v>
      </c>
      <c r="E497" s="11">
        <f>SUM(E498)</f>
        <v>0</v>
      </c>
    </row>
    <row r="498" spans="1:5" ht="12.75">
      <c r="A498" s="12"/>
      <c r="B498" s="53" t="s">
        <v>301</v>
      </c>
      <c r="C498" s="14">
        <f t="shared" si="20"/>
        <v>2228500</v>
      </c>
      <c r="D498" s="14">
        <v>2228500</v>
      </c>
      <c r="E498" s="14">
        <v>0</v>
      </c>
    </row>
    <row r="499" spans="1:5" ht="26.25" customHeight="1">
      <c r="A499" s="6" t="s">
        <v>161</v>
      </c>
      <c r="B499" s="78" t="s">
        <v>162</v>
      </c>
      <c r="C499" s="22">
        <f t="shared" si="20"/>
        <v>481600</v>
      </c>
      <c r="D499" s="22">
        <f>SUM(D500)</f>
        <v>481600</v>
      </c>
      <c r="E499" s="22">
        <f>SUM(E500)</f>
        <v>0</v>
      </c>
    </row>
    <row r="500" spans="1:5" ht="12.75">
      <c r="A500" s="12"/>
      <c r="B500" s="53" t="s">
        <v>300</v>
      </c>
      <c r="C500" s="14">
        <f t="shared" si="20"/>
        <v>481600</v>
      </c>
      <c r="D500" s="14">
        <v>481600</v>
      </c>
      <c r="E500" s="14">
        <v>0</v>
      </c>
    </row>
    <row r="501" spans="1:5" ht="27.75" customHeight="1">
      <c r="A501" s="15" t="s">
        <v>164</v>
      </c>
      <c r="B501" s="54" t="s">
        <v>165</v>
      </c>
      <c r="C501" s="19">
        <f t="shared" si="20"/>
        <v>145500</v>
      </c>
      <c r="D501" s="19">
        <f>SUM(D502)</f>
        <v>0</v>
      </c>
      <c r="E501" s="19">
        <f>SUM(E502)</f>
        <v>145500</v>
      </c>
    </row>
    <row r="502" spans="1:5" ht="12.75">
      <c r="A502" s="9" t="s">
        <v>168</v>
      </c>
      <c r="B502" s="104" t="s">
        <v>169</v>
      </c>
      <c r="C502" s="11">
        <f t="shared" si="20"/>
        <v>145500</v>
      </c>
      <c r="D502" s="11">
        <f>SUM(D503)</f>
        <v>0</v>
      </c>
      <c r="E502" s="11">
        <f>SUM(E503)</f>
        <v>145500</v>
      </c>
    </row>
    <row r="503" spans="1:5" ht="12.75">
      <c r="A503" s="9"/>
      <c r="B503" s="52" t="s">
        <v>18</v>
      </c>
      <c r="C503" s="11">
        <f t="shared" si="20"/>
        <v>145500</v>
      </c>
      <c r="D503" s="11">
        <v>0</v>
      </c>
      <c r="E503" s="11">
        <v>145500</v>
      </c>
    </row>
    <row r="504" spans="1:5" ht="12.75">
      <c r="A504" s="9"/>
      <c r="B504" s="52" t="s">
        <v>10</v>
      </c>
      <c r="C504" s="11"/>
      <c r="D504" s="11"/>
      <c r="E504" s="11"/>
    </row>
    <row r="505" spans="1:5" ht="13.5" thickBot="1">
      <c r="A505" s="12"/>
      <c r="B505" s="53" t="s">
        <v>115</v>
      </c>
      <c r="C505" s="14">
        <f aca="true" t="shared" si="21" ref="C505:C510">SUM(D505,E505)</f>
        <v>128984</v>
      </c>
      <c r="D505" s="14">
        <v>0</v>
      </c>
      <c r="E505" s="33">
        <v>128984</v>
      </c>
    </row>
    <row r="506" spans="1:5" ht="30" customHeight="1" thickBot="1" thickTop="1">
      <c r="A506" s="131" t="s">
        <v>252</v>
      </c>
      <c r="B506" s="132"/>
      <c r="C506" s="57">
        <f t="shared" si="21"/>
        <v>16000</v>
      </c>
      <c r="D506" s="57">
        <f aca="true" t="shared" si="22" ref="D506:E508">SUM(D507)</f>
        <v>0</v>
      </c>
      <c r="E506" s="57">
        <f t="shared" si="22"/>
        <v>16000</v>
      </c>
    </row>
    <row r="507" spans="1:5" ht="13.5" thickTop="1">
      <c r="A507" s="15" t="s">
        <v>59</v>
      </c>
      <c r="B507" s="62" t="s">
        <v>60</v>
      </c>
      <c r="C507" s="17">
        <f t="shared" si="21"/>
        <v>16000</v>
      </c>
      <c r="D507" s="17">
        <f t="shared" si="22"/>
        <v>0</v>
      </c>
      <c r="E507" s="17">
        <f t="shared" si="22"/>
        <v>16000</v>
      </c>
    </row>
    <row r="508" spans="1:5" ht="12.75">
      <c r="A508" s="9" t="s">
        <v>245</v>
      </c>
      <c r="B508" s="52" t="s">
        <v>246</v>
      </c>
      <c r="C508" s="11">
        <f t="shared" si="21"/>
        <v>16000</v>
      </c>
      <c r="D508" s="11">
        <f t="shared" si="22"/>
        <v>0</v>
      </c>
      <c r="E508" s="11">
        <f t="shared" si="22"/>
        <v>16000</v>
      </c>
    </row>
    <row r="509" spans="1:5" ht="13.5" thickBot="1">
      <c r="A509" s="9"/>
      <c r="B509" s="52" t="s">
        <v>305</v>
      </c>
      <c r="C509" s="11">
        <f t="shared" si="21"/>
        <v>16000</v>
      </c>
      <c r="D509" s="11">
        <v>0</v>
      </c>
      <c r="E509" s="11">
        <v>16000</v>
      </c>
    </row>
    <row r="510" spans="1:5" ht="41.25" customHeight="1" thickBot="1" thickTop="1">
      <c r="A510" s="127" t="s">
        <v>253</v>
      </c>
      <c r="B510" s="127"/>
      <c r="C510" s="119">
        <f t="shared" si="21"/>
        <v>1818825.8</v>
      </c>
      <c r="D510" s="57">
        <f>SUM(D521)</f>
        <v>0</v>
      </c>
      <c r="E510" s="119">
        <f>SUM(E521,E530,E511,E514)</f>
        <v>1818825.8</v>
      </c>
    </row>
    <row r="511" spans="1:7" ht="14.25" customHeight="1" thickTop="1">
      <c r="A511" s="63">
        <v>803</v>
      </c>
      <c r="B511" s="16" t="s">
        <v>280</v>
      </c>
      <c r="C511" s="19">
        <f>SUM(C512)</f>
        <v>54136</v>
      </c>
      <c r="D511" s="19">
        <f>SUM(D512)</f>
        <v>0</v>
      </c>
      <c r="E511" s="79">
        <f>SUM(E512)</f>
        <v>54136</v>
      </c>
      <c r="G511" s="72"/>
    </row>
    <row r="512" spans="1:5" ht="13.5" customHeight="1">
      <c r="A512" s="64">
        <v>80309</v>
      </c>
      <c r="B512" s="10" t="s">
        <v>299</v>
      </c>
      <c r="C512" s="21">
        <f>SUM(D512,E512)</f>
        <v>54136</v>
      </c>
      <c r="D512" s="26">
        <v>0</v>
      </c>
      <c r="E512" s="76">
        <f>SUM(E513)</f>
        <v>54136</v>
      </c>
    </row>
    <row r="513" spans="1:5" ht="14.25" customHeight="1">
      <c r="A513" s="65"/>
      <c r="B513" s="13" t="s">
        <v>309</v>
      </c>
      <c r="C513" s="14">
        <f>SUM(D513,E513)</f>
        <v>54136</v>
      </c>
      <c r="D513" s="58">
        <v>0</v>
      </c>
      <c r="E513" s="80">
        <f>56800-2664</f>
        <v>54136</v>
      </c>
    </row>
    <row r="514" spans="1:7" ht="14.25" customHeight="1">
      <c r="A514" s="63">
        <v>852</v>
      </c>
      <c r="B514" s="16" t="s">
        <v>141</v>
      </c>
      <c r="C514" s="19">
        <f>SUM(C515,C519)</f>
        <v>252400</v>
      </c>
      <c r="D514" s="19">
        <f>SUM(D515)</f>
        <v>0</v>
      </c>
      <c r="E514" s="19">
        <f>SUM(E515,E519)</f>
        <v>252400</v>
      </c>
      <c r="G514" s="72"/>
    </row>
    <row r="515" spans="1:5" ht="15" customHeight="1">
      <c r="A515" s="64">
        <v>85201</v>
      </c>
      <c r="B515" s="10" t="s">
        <v>281</v>
      </c>
      <c r="C515" s="21">
        <f>SUM(D515,E515)</f>
        <v>197200</v>
      </c>
      <c r="D515" s="26">
        <v>0</v>
      </c>
      <c r="E515" s="76">
        <f>SUM(E516)</f>
        <v>197200</v>
      </c>
    </row>
    <row r="516" spans="1:5" ht="14.25" customHeight="1">
      <c r="A516" s="64"/>
      <c r="B516" s="10" t="s">
        <v>309</v>
      </c>
      <c r="C516" s="11">
        <f>SUM(D516,E516)</f>
        <v>197200</v>
      </c>
      <c r="D516" s="26">
        <v>0</v>
      </c>
      <c r="E516" s="76">
        <v>197200</v>
      </c>
    </row>
    <row r="517" spans="1:5" ht="14.25" customHeight="1">
      <c r="A517" s="64"/>
      <c r="B517" s="10" t="s">
        <v>10</v>
      </c>
      <c r="C517" s="11"/>
      <c r="D517" s="26"/>
      <c r="E517" s="76"/>
    </row>
    <row r="518" spans="1:5" ht="14.25" customHeight="1">
      <c r="A518" s="65"/>
      <c r="B518" s="13" t="s">
        <v>115</v>
      </c>
      <c r="C518" s="14">
        <f aca="true" t="shared" si="23" ref="C518:C523">SUM(D518,E518)</f>
        <v>163794</v>
      </c>
      <c r="D518" s="58">
        <v>0</v>
      </c>
      <c r="E518" s="80">
        <v>163794</v>
      </c>
    </row>
    <row r="519" spans="1:5" ht="14.25" customHeight="1">
      <c r="A519" s="64">
        <v>85204</v>
      </c>
      <c r="B519" s="10" t="s">
        <v>282</v>
      </c>
      <c r="C519" s="21">
        <f t="shared" si="23"/>
        <v>55200</v>
      </c>
      <c r="D519" s="26">
        <v>0</v>
      </c>
      <c r="E519" s="76">
        <f>SUM(E520)</f>
        <v>55200</v>
      </c>
    </row>
    <row r="520" spans="1:5" ht="14.25" customHeight="1">
      <c r="A520" s="64"/>
      <c r="B520" s="10" t="s">
        <v>309</v>
      </c>
      <c r="C520" s="14">
        <f t="shared" si="23"/>
        <v>55200</v>
      </c>
      <c r="D520" s="26">
        <v>0</v>
      </c>
      <c r="E520" s="76">
        <v>55200</v>
      </c>
    </row>
    <row r="521" spans="1:7" ht="27" customHeight="1">
      <c r="A521" s="15" t="s">
        <v>164</v>
      </c>
      <c r="B521" s="54" t="s">
        <v>165</v>
      </c>
      <c r="C521" s="19">
        <f t="shared" si="23"/>
        <v>876609</v>
      </c>
      <c r="D521" s="19">
        <f>SUM(D522)</f>
        <v>0</v>
      </c>
      <c r="E521" s="19">
        <f>SUM(E522,E526)</f>
        <v>876609</v>
      </c>
      <c r="G521" s="72"/>
    </row>
    <row r="522" spans="1:5" ht="15" customHeight="1">
      <c r="A522" s="9" t="s">
        <v>168</v>
      </c>
      <c r="B522" s="55" t="s">
        <v>254</v>
      </c>
      <c r="C522" s="11">
        <f t="shared" si="23"/>
        <v>107000</v>
      </c>
      <c r="D522" s="11">
        <f>SUM(D523)</f>
        <v>0</v>
      </c>
      <c r="E522" s="30">
        <f>SUM(E523)</f>
        <v>107000</v>
      </c>
    </row>
    <row r="523" spans="1:5" ht="12.75">
      <c r="A523" s="9"/>
      <c r="B523" s="52" t="s">
        <v>18</v>
      </c>
      <c r="C523" s="11">
        <f t="shared" si="23"/>
        <v>107000</v>
      </c>
      <c r="D523" s="11">
        <v>0</v>
      </c>
      <c r="E523" s="30">
        <v>107000</v>
      </c>
    </row>
    <row r="524" spans="1:5" ht="12.75">
      <c r="A524" s="9" t="s">
        <v>298</v>
      </c>
      <c r="B524" s="52" t="s">
        <v>10</v>
      </c>
      <c r="C524" s="11"/>
      <c r="D524" s="11"/>
      <c r="E524" s="30"/>
    </row>
    <row r="525" spans="1:5" ht="12.75">
      <c r="A525" s="12"/>
      <c r="B525" s="53" t="s">
        <v>115</v>
      </c>
      <c r="C525" s="14">
        <f>SUM(D525,E525)</f>
        <v>96972</v>
      </c>
      <c r="D525" s="14">
        <v>0</v>
      </c>
      <c r="E525" s="33">
        <v>96972</v>
      </c>
    </row>
    <row r="526" spans="1:5" ht="12.75">
      <c r="A526" s="6" t="s">
        <v>170</v>
      </c>
      <c r="B526" s="60" t="s">
        <v>171</v>
      </c>
      <c r="C526" s="11">
        <f>SUM(D526,E526)</f>
        <v>769609</v>
      </c>
      <c r="D526" s="8">
        <f>SUM(D527)</f>
        <v>0</v>
      </c>
      <c r="E526" s="8">
        <f>SUM(E527)</f>
        <v>769609</v>
      </c>
    </row>
    <row r="527" spans="1:5" ht="12.75">
      <c r="A527" s="9"/>
      <c r="B527" s="52" t="s">
        <v>18</v>
      </c>
      <c r="C527" s="11">
        <f>SUM(D527,E527)</f>
        <v>769609</v>
      </c>
      <c r="D527" s="11">
        <v>0</v>
      </c>
      <c r="E527" s="30">
        <v>769609</v>
      </c>
    </row>
    <row r="528" spans="1:5" ht="12.75">
      <c r="A528" s="9"/>
      <c r="B528" s="52" t="s">
        <v>63</v>
      </c>
      <c r="C528" s="45"/>
      <c r="D528" s="11"/>
      <c r="E528" s="47"/>
    </row>
    <row r="529" spans="1:5" ht="12.75">
      <c r="A529" s="12"/>
      <c r="B529" s="53" t="s">
        <v>33</v>
      </c>
      <c r="C529" s="14">
        <f>SUM(D529,E529)</f>
        <v>539800</v>
      </c>
      <c r="D529" s="14">
        <v>0</v>
      </c>
      <c r="E529" s="33">
        <v>539800</v>
      </c>
    </row>
    <row r="530" spans="1:7" ht="12.75">
      <c r="A530" s="15" t="s">
        <v>174</v>
      </c>
      <c r="B530" s="51" t="s">
        <v>175</v>
      </c>
      <c r="C530" s="67">
        <f>SUM(D530,E530)</f>
        <v>635680.8</v>
      </c>
      <c r="D530" s="18">
        <f>SUM(D531)</f>
        <v>0</v>
      </c>
      <c r="E530" s="67">
        <f>SUM(E531,E535)</f>
        <v>635680.8</v>
      </c>
      <c r="G530" s="72"/>
    </row>
    <row r="531" spans="1:5" ht="25.5">
      <c r="A531" s="9" t="s">
        <v>180</v>
      </c>
      <c r="B531" s="104" t="s">
        <v>320</v>
      </c>
      <c r="C531" s="11">
        <f>SUM(D531,E531)</f>
        <v>330000</v>
      </c>
      <c r="D531" s="11">
        <f>SUM(D532)</f>
        <v>0</v>
      </c>
      <c r="E531" s="11">
        <f>SUM(E532)</f>
        <v>330000</v>
      </c>
    </row>
    <row r="532" spans="1:5" ht="12.75">
      <c r="A532" s="9"/>
      <c r="B532" s="52" t="s">
        <v>283</v>
      </c>
      <c r="C532" s="11">
        <f>SUM(D532,E532)</f>
        <v>330000</v>
      </c>
      <c r="D532" s="11">
        <v>0</v>
      </c>
      <c r="E532" s="30">
        <v>330000</v>
      </c>
    </row>
    <row r="533" spans="1:5" ht="12.75">
      <c r="A533" s="9"/>
      <c r="B533" s="52" t="s">
        <v>10</v>
      </c>
      <c r="C533" s="45"/>
      <c r="D533" s="11"/>
      <c r="E533" s="11"/>
    </row>
    <row r="534" spans="1:5" ht="12.75">
      <c r="A534" s="9"/>
      <c r="B534" s="52" t="s">
        <v>115</v>
      </c>
      <c r="C534" s="11">
        <f>SUM(D534,E534)</f>
        <v>330000</v>
      </c>
      <c r="D534" s="11">
        <v>0</v>
      </c>
      <c r="E534" s="30">
        <v>330000</v>
      </c>
    </row>
    <row r="535" spans="1:5" ht="12.75">
      <c r="A535" s="6" t="s">
        <v>186</v>
      </c>
      <c r="B535" s="60" t="s">
        <v>187</v>
      </c>
      <c r="C535" s="102">
        <f>SUM(D535,E535)</f>
        <v>305680.8</v>
      </c>
      <c r="D535" s="8">
        <v>0</v>
      </c>
      <c r="E535" s="66">
        <f>SUM(E536)</f>
        <v>305680.8</v>
      </c>
    </row>
    <row r="536" spans="1:5" ht="12.75">
      <c r="A536" s="12"/>
      <c r="B536" s="53" t="s">
        <v>306</v>
      </c>
      <c r="C536" s="103">
        <f>SUM(D536,E536)</f>
        <v>305680.8</v>
      </c>
      <c r="D536" s="14">
        <v>0</v>
      </c>
      <c r="E536" s="120">
        <v>305680.8</v>
      </c>
    </row>
    <row r="537" spans="1:5" ht="20.25" customHeight="1">
      <c r="A537" s="129" t="s">
        <v>255</v>
      </c>
      <c r="B537" s="130"/>
      <c r="C537" s="68">
        <f>SUM(D537,E537)</f>
        <v>354681463.8</v>
      </c>
      <c r="D537" s="19">
        <f>SUM(D510,D506,D450,D6)</f>
        <v>246723958</v>
      </c>
      <c r="E537" s="68">
        <f>SUM(E510,E506,E450,E6)</f>
        <v>107957505.8</v>
      </c>
    </row>
    <row r="538" spans="1:5" ht="12.75">
      <c r="A538" s="48"/>
      <c r="B538" s="48"/>
      <c r="C538" s="48"/>
      <c r="D538" s="48"/>
      <c r="E538" s="48"/>
    </row>
  </sheetData>
  <mergeCells count="7">
    <mergeCell ref="D1:E1"/>
    <mergeCell ref="A450:B450"/>
    <mergeCell ref="A6:B6"/>
    <mergeCell ref="A537:B537"/>
    <mergeCell ref="A510:B510"/>
    <mergeCell ref="A506:B506"/>
    <mergeCell ref="A2:E2"/>
  </mergeCells>
  <printOptions horizontalCentered="1"/>
  <pageMargins left="0.2755905511811024" right="0.4724409448818898" top="0.6692913385826772" bottom="0.5905511811023623" header="0.5118110236220472" footer="0.5118110236220472"/>
  <pageSetup firstPageNumber="19" useFirstPageNumber="1" horizontalDpi="300" verticalDpi="300" orientation="portrait" paperSize="9" r:id="rId1"/>
  <headerFooter alignWithMargins="0">
    <oddFooter>&amp;R&amp;P</oddFooter>
  </headerFooter>
  <rowBreaks count="6" manualBreakCount="6">
    <brk id="50" max="4" man="1"/>
    <brk id="100" max="4" man="1"/>
    <brk id="144" max="4" man="1"/>
    <brk id="252" max="4" man="1"/>
    <brk id="351" max="4" man="1"/>
    <brk id="4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2006-12-29T09:26:46Z</cp:lastPrinted>
  <dcterms:created xsi:type="dcterms:W3CDTF">2004-09-20T09:27:01Z</dcterms:created>
  <dcterms:modified xsi:type="dcterms:W3CDTF">2006-12-29T09:27:40Z</dcterms:modified>
  <cp:category/>
  <cp:version/>
  <cp:contentType/>
  <cp:contentStatus/>
</cp:coreProperties>
</file>