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 8.12.03" sheetId="1" r:id="rId1"/>
  </sheets>
  <definedNames>
    <definedName name="_xlnm.Print_Area" localSheetId="0">' 8.12.03'!$A$1:$E$103</definedName>
    <definedName name="_xlnm.Print_Titles" localSheetId="0">' 8.12.03'!$5:$7</definedName>
  </definedNames>
  <calcPr fullCalcOnLoad="1"/>
</workbook>
</file>

<file path=xl/sharedStrings.xml><?xml version="1.0" encoding="utf-8"?>
<sst xmlns="http://schemas.openxmlformats.org/spreadsheetml/2006/main" count="111" uniqueCount="86">
  <si>
    <t>/w zł/</t>
  </si>
  <si>
    <t>Dział/ rozdz.</t>
  </si>
  <si>
    <t>Treść</t>
  </si>
  <si>
    <t>Miasto</t>
  </si>
  <si>
    <t>Powiat</t>
  </si>
  <si>
    <t>020</t>
  </si>
  <si>
    <t>Leśnictwo</t>
  </si>
  <si>
    <t>400</t>
  </si>
  <si>
    <t>Wytwarzanie i zaopatrywanie w energię elektryczną, gaz i wodę</t>
  </si>
  <si>
    <t>700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</si>
  <si>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</si>
  <si>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</si>
  <si>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</si>
  <si>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</si>
  <si>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</si>
  <si>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Różne rozliczenia</t>
  </si>
  <si>
    <t>Oświata i wychowanie</t>
  </si>
  <si>
    <t>Ochrona zdrowia</t>
  </si>
  <si>
    <t>Edukacyjna opieka wychowawcza</t>
  </si>
  <si>
    <t>DOCHODY OGÓŁEM</t>
  </si>
  <si>
    <t>Gospodarka komunalna i ochrona środowiska</t>
  </si>
  <si>
    <t>Budżet Kalisza</t>
  </si>
  <si>
    <t>Dochody od osób prawnych, od osób fizycznych i od innych jednostek nieposiadających osobowości prawnej oraz wydatki związane z ich poborem</t>
  </si>
  <si>
    <t>Pomoc społeczna</t>
  </si>
  <si>
    <t>dochody z dzierżawy składników majątkowych /§ 0750/</t>
  </si>
  <si>
    <t>wpływy z różnych dochodów /§ 0970/</t>
  </si>
  <si>
    <t>wpływy z opłat za zarząd, użytkowanie i użytkowanie wieczyste /§ 0470/</t>
  </si>
  <si>
    <t>wpływy ze sprzedaży mienia komunalnego /§ 0840/</t>
  </si>
  <si>
    <t>wpływy z różnych opłat /§ 0690/</t>
  </si>
  <si>
    <t>dochody z najmu składników majątkowych /§ 0750/</t>
  </si>
  <si>
    <t>dotacje celowe otrzymane z budżetu państwa na realizację zadań bieżących z zakresu administracji rządowej /§ 2010/</t>
  </si>
  <si>
    <t>pozostałe odsetki /§ 0920/</t>
  </si>
  <si>
    <t>mandaty karne /§ 0570/</t>
  </si>
  <si>
    <t>wpływy z opłaty skarbowej /§ 0410/</t>
  </si>
  <si>
    <t>wpływy z opłaty targowej /§ 0430/</t>
  </si>
  <si>
    <t>dywidendy od spółek /§ 0740/</t>
  </si>
  <si>
    <t>opłaty za pobyt w Ośrodku Rozwiązywania Problemów Alkoholowych, Hostelu /§ 0830/</t>
  </si>
  <si>
    <t xml:space="preserve">wpływy za usługi świadczone przez Inwalid-Taxi  /§ 0830/ </t>
  </si>
  <si>
    <t>usługi opiekuńcze /§ 0830/</t>
  </si>
  <si>
    <t>dochody z dzierżawy składników majątkowych  /§ 0750/</t>
  </si>
  <si>
    <t>dotacje celowe otrzymane z budżetu państwa na zadania bieżące z zakresu administracji rządowej realizowane przez powiat /§ 2110/</t>
  </si>
  <si>
    <t>środki na dofinans.własnych inwestycji gmin (zw.gmin), powiatów (zw.powiatów), samorządów wojew., pozyskane z innych źródeł /§ 6290/</t>
  </si>
  <si>
    <t>wpływy z usług /§ 0830/</t>
  </si>
  <si>
    <t>dotacje celowe otrzymane z budżetu państwa na realizację bieżących zadań własnych powiatu /§ 2130/</t>
  </si>
  <si>
    <t>środki z PFRON /§ 0970/</t>
  </si>
  <si>
    <t>wpływy z opłaty komunikacyjnej /§ 0420/</t>
  </si>
  <si>
    <t>wpływy z tyt. przekształcenia prawa użytk.wieczyst.w prawo własności /§ 0760/</t>
  </si>
  <si>
    <t>wpływy z opłaty produktowej /§ 0400/</t>
  </si>
  <si>
    <t>wpływy z różnych dochodów  /§ 0970/</t>
  </si>
  <si>
    <t>część równoważąca subwencji ogólnej /§ 2920/</t>
  </si>
  <si>
    <t>wpływy z podatku od nieruchomości /§ 0310/</t>
  </si>
  <si>
    <t>wpływy z podatku rolnego  /§ 0320/</t>
  </si>
  <si>
    <t>wpływy z podatku leśnego  /§ 0330/</t>
  </si>
  <si>
    <t>wpływy z podatku od posiadania psów /§ 0370/</t>
  </si>
  <si>
    <t>wpływy z podatku od spadków i darowizn /§ 0360/</t>
  </si>
  <si>
    <t>wpływy z podatku od czynności cywilnoprawnych /§ 0500/</t>
  </si>
  <si>
    <t>wpływy z podatku od osób fizycznych, opłacanego w formie karty podatkowej  /§ 0350/</t>
  </si>
  <si>
    <t>środki na dofinans.własnych inwestycji gmin (zw.gmin), powiatów (zw.powiatów), samorządów wojew., pozyskane z innych źródeł (opłaty przyłączeniowe) /§ 6290/</t>
  </si>
  <si>
    <t>środki na dofinans.własnych inwestycji gmin (zw.gmin), powiatów (zw.powiatów), samorządów wojew., pozyskane z innych źródeł (czyny społeczne) /§ 6290/</t>
  </si>
  <si>
    <t>dotacje celowe otrzymane z budżetu państwa na zadania bieżące z zakresu administracji rządowej /§ 2110/</t>
  </si>
  <si>
    <t>środki na dofinansowanie zadań inwestycyjnych pozyskane z Urzędu Kultury Fizycznej i Sportu /§ 6290/</t>
  </si>
  <si>
    <t>wpływy z opłaty administracyjnej /§ 0450/</t>
  </si>
  <si>
    <t>Pozostałe zadania w zakresie polityki społecznej</t>
  </si>
  <si>
    <t>Kultura fizyczna i sport</t>
  </si>
  <si>
    <t>część oświatowa subwencji ogólnej /§ 2920/</t>
  </si>
  <si>
    <t xml:space="preserve">PLAN DOCHODÓW BUDŻETU KALISZA NA 2004 ROK                                                               </t>
  </si>
  <si>
    <t>Plan na 2004 r.</t>
  </si>
  <si>
    <t>wpływy z opłat za zezwol. na sprzedaż alkoholu /§ 0480/</t>
  </si>
  <si>
    <t>600</t>
  </si>
  <si>
    <t>Transport i łączność</t>
  </si>
  <si>
    <t>Załącznik Nr 1
do uchwały Nr XV/207/2004
Rady Miejskiej Kalisza
z dnia 5 lutego 2004 r.
w sprawie uchwalenia budżetu Kalisza - 
Miasta na prawach powiatu na 2004 rok</t>
  </si>
  <si>
    <t>odpłatność za pobyt w Domu Pomocy Społecznej /§ 0830/</t>
  </si>
  <si>
    <t>dotacje celowe otrzymane z budżetu państwa na zadania bieżące realizowane przez powiat na podstawie porozumień z organami administracji rządowej /§ 2120/</t>
  </si>
  <si>
    <t>udziały we wpływach z podatku dochodowego od osób fizycznych /§ 0010/</t>
  </si>
  <si>
    <t>udziały we wpływach z podatku dochodowego od osób prawnych /§ 0020/</t>
  </si>
  <si>
    <t>wpływy z podatku od środków  transportowych /§ 0340/</t>
  </si>
  <si>
    <t>dochody z najmu składn.majątkowych /§ 0750/</t>
  </si>
  <si>
    <t>dotacje celowe otrzymane z powiatu na inwestycje i zakupy inwestycyjne realizowane na podstawie porozumień między jednostkami samorządu terytorialnego /§ 6620/</t>
  </si>
  <si>
    <t>dotacje celowe otrzymane z powiatu na zadania bieżące realizowane na podstawie porozumień między jednostkami samorządu terytorialnego /§ 2320/</t>
  </si>
  <si>
    <t>dotacje celowe otrzymane z powiatu na zadania bieżące realizowane na podstawie porozumień między jednoskami samorządu terytorialnego /§ 2320/</t>
  </si>
  <si>
    <t>dotacje celowe otrzymane z budżetu państwa na inwestycje i zakupy inwestycyjne z zakresu administracji rządowej /§ 6410/</t>
  </si>
  <si>
    <t>25 % dochodów uzyskiwanych na rzecz budżetu państwa w związku z realizacją zadań z zakresu administracji rządowej                      /§ 2350/</t>
  </si>
  <si>
    <t>5 % dochodów uzyskiwanych na rzecz budżetu państwa w związku z realizacją zadań z zakresu administracji rządowej                       /§ 2350/</t>
  </si>
  <si>
    <t>odsetki od nieterminowych wpłat z tytułu podadków i opłat                           /§ 0910/</t>
  </si>
  <si>
    <t>odpłatność za pobyt w Dziennym Ośrodku Rehabilitacyjno-Wychowczy "Tulipan" /§ 0830/</t>
  </si>
  <si>
    <t>wpływy z usług Dziennego Domu Pomocy Społecznej                        /§ 0830/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</si>
</sst>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workbookViewId="0" topLeftCell="A40">
      <selection activeCell="B38" sqref="B38"/>
    </sheetView>
  </sheetViews>
  <sheetFormatPr defaultColWidth="9.00390625" defaultRowHeight="12.75"/>
  <cols>
    <col min="1" max="1" width="5.25390625" style="0" customWidth="1"/>
    <col min="2" max="2" width="50.75390625" style="0" customWidth="1"/>
    <col min="3" max="3" width="11.375" style="0" customWidth="1"/>
    <col min="4" max="4" width="11.25390625" style="0" customWidth="1"/>
    <col min="5" max="5" width="11.125" style="0" customWidth="1"/>
    <col min="6" max="6" width="15.375" style="0" customWidth="1"/>
    <col min="7" max="7" width="14.625" style="0" customWidth="1"/>
  </cols>
  <sheetData>
    <row r="1" spans="3:5" ht="72.75" customHeight="1">
      <c r="C1" s="42" t="s">
        <v>70</v>
      </c>
      <c r="D1" s="42"/>
      <c r="E1" s="42"/>
    </row>
    <row r="2" spans="4:5" ht="9" customHeight="1">
      <c r="D2" s="33"/>
      <c r="E2" s="33"/>
    </row>
    <row r="3" spans="1:5" ht="17.25" customHeight="1">
      <c r="A3" s="38" t="s">
        <v>65</v>
      </c>
      <c r="B3" s="41"/>
      <c r="C3" s="41"/>
      <c r="D3" s="41"/>
      <c r="E3" s="41"/>
    </row>
    <row r="4" spans="2:5" ht="12.75">
      <c r="B4" s="32"/>
      <c r="E4" s="1" t="s">
        <v>0</v>
      </c>
    </row>
    <row r="5" spans="1:5" ht="12.75">
      <c r="A5" s="39" t="s">
        <v>1</v>
      </c>
      <c r="B5" s="39" t="s">
        <v>2</v>
      </c>
      <c r="C5" s="34" t="s">
        <v>21</v>
      </c>
      <c r="D5" s="34" t="s">
        <v>3</v>
      </c>
      <c r="E5" s="37" t="s">
        <v>4</v>
      </c>
    </row>
    <row r="6" spans="1:7" ht="17.25" customHeight="1">
      <c r="A6" s="40"/>
      <c r="B6" s="40"/>
      <c r="C6" s="26" t="s">
        <v>66</v>
      </c>
      <c r="D6" s="26" t="s">
        <v>66</v>
      </c>
      <c r="E6" s="26" t="s">
        <v>66</v>
      </c>
      <c r="F6" s="28"/>
      <c r="G6" s="28"/>
    </row>
    <row r="7" spans="1:7" ht="12.75">
      <c r="A7" s="2">
        <v>1</v>
      </c>
      <c r="B7" s="20">
        <v>2</v>
      </c>
      <c r="C7" s="2">
        <v>3</v>
      </c>
      <c r="D7" s="2">
        <v>4</v>
      </c>
      <c r="E7" s="2">
        <v>5</v>
      </c>
      <c r="F7" s="28"/>
      <c r="G7" s="28"/>
    </row>
    <row r="8" spans="1:7" ht="12.75">
      <c r="A8" s="3" t="s">
        <v>5</v>
      </c>
      <c r="B8" s="21" t="s">
        <v>6</v>
      </c>
      <c r="C8" s="4">
        <f>SUM(C9:C10)</f>
        <v>10600</v>
      </c>
      <c r="D8" s="4">
        <f>SUM(D9:D10)</f>
        <v>10600</v>
      </c>
      <c r="E8" s="4">
        <f>SUM(E9:E10)</f>
        <v>0</v>
      </c>
      <c r="F8" s="28"/>
      <c r="G8" s="28"/>
    </row>
    <row r="9" spans="1:7" ht="15" customHeight="1">
      <c r="A9" s="8"/>
      <c r="B9" s="6" t="s">
        <v>24</v>
      </c>
      <c r="C9" s="7">
        <f>SUM(D9,E9)</f>
        <v>600</v>
      </c>
      <c r="D9" s="7">
        <v>600</v>
      </c>
      <c r="E9" s="7">
        <v>0</v>
      </c>
      <c r="F9" s="28"/>
      <c r="G9" s="28"/>
    </row>
    <row r="10" spans="1:7" ht="13.5" customHeight="1">
      <c r="A10" s="9"/>
      <c r="B10" s="10" t="s">
        <v>25</v>
      </c>
      <c r="C10" s="11">
        <f>SUM(D10,E10)</f>
        <v>10000</v>
      </c>
      <c r="D10" s="11">
        <v>10000</v>
      </c>
      <c r="E10" s="11">
        <v>0</v>
      </c>
      <c r="F10" s="28"/>
      <c r="G10" s="28"/>
    </row>
    <row r="11" spans="1:7" ht="27" customHeight="1">
      <c r="A11" s="13" t="s">
        <v>7</v>
      </c>
      <c r="B11" s="14" t="s">
        <v>8</v>
      </c>
      <c r="C11" s="4">
        <f>SUM(C12)</f>
        <v>100000</v>
      </c>
      <c r="D11" s="4">
        <f>SUM(D12)</f>
        <v>100000</v>
      </c>
      <c r="E11" s="4">
        <v>0</v>
      </c>
      <c r="F11" s="28"/>
      <c r="G11" s="28"/>
    </row>
    <row r="12" spans="1:7" ht="40.5" customHeight="1">
      <c r="A12" s="12"/>
      <c r="B12" s="6" t="s">
        <v>57</v>
      </c>
      <c r="C12" s="7">
        <f>SUM(D12,E12)</f>
        <v>100000</v>
      </c>
      <c r="D12" s="7">
        <f>37000+63000</f>
        <v>100000</v>
      </c>
      <c r="E12" s="7">
        <v>0</v>
      </c>
      <c r="F12" s="28"/>
      <c r="G12" s="28"/>
    </row>
    <row r="13" spans="1:7" ht="12.75">
      <c r="A13" s="3" t="s">
        <v>68</v>
      </c>
      <c r="B13" s="21" t="s">
        <v>69</v>
      </c>
      <c r="C13" s="4">
        <f>SUM(C14)</f>
        <v>150000</v>
      </c>
      <c r="D13" s="4">
        <f>SUM(D14)</f>
        <v>0</v>
      </c>
      <c r="E13" s="4">
        <f>SUM(E14)</f>
        <v>150000</v>
      </c>
      <c r="F13" s="28"/>
      <c r="G13" s="28"/>
    </row>
    <row r="14" spans="1:7" ht="38.25" customHeight="1">
      <c r="A14" s="5"/>
      <c r="B14" s="6" t="s">
        <v>41</v>
      </c>
      <c r="C14" s="7">
        <f>SUM(D14,E14)</f>
        <v>150000</v>
      </c>
      <c r="D14" s="7">
        <v>0</v>
      </c>
      <c r="E14" s="7">
        <v>150000</v>
      </c>
      <c r="F14" s="31"/>
      <c r="G14" s="28"/>
    </row>
    <row r="15" spans="1:7" ht="12.75">
      <c r="A15" s="3" t="s">
        <v>9</v>
      </c>
      <c r="B15" s="21" t="s">
        <v>10</v>
      </c>
      <c r="C15" s="4">
        <f>SUM(C16:C23)</f>
        <v>7587056</v>
      </c>
      <c r="D15" s="4">
        <f>SUM(D16:D23)</f>
        <v>6837594</v>
      </c>
      <c r="E15" s="4">
        <f>SUM(E16:E23)</f>
        <v>749462</v>
      </c>
      <c r="F15" s="28"/>
      <c r="G15" s="28"/>
    </row>
    <row r="16" spans="1:7" ht="26.25" customHeight="1">
      <c r="A16" s="5"/>
      <c r="B16" s="6" t="s">
        <v>26</v>
      </c>
      <c r="C16" s="7">
        <f aca="true" t="shared" si="0" ref="C16:C23">SUM(D16,E16)</f>
        <v>1460566</v>
      </c>
      <c r="D16" s="7">
        <f>(1660000-332000+128604)</f>
        <v>1456604</v>
      </c>
      <c r="E16" s="7">
        <v>3962</v>
      </c>
      <c r="F16" s="31"/>
      <c r="G16" s="28"/>
    </row>
    <row r="17" spans="1:7" ht="14.25" customHeight="1">
      <c r="A17" s="5"/>
      <c r="B17" s="6" t="s">
        <v>24</v>
      </c>
      <c r="C17" s="7">
        <f t="shared" si="0"/>
        <v>2213125</v>
      </c>
      <c r="D17" s="7">
        <f>(2502630-900000-25+10000+330+190+600000)</f>
        <v>2213125</v>
      </c>
      <c r="E17" s="7">
        <v>0</v>
      </c>
      <c r="F17" s="31"/>
      <c r="G17" s="28"/>
    </row>
    <row r="18" spans="1:7" ht="26.25" customHeight="1">
      <c r="A18" s="5"/>
      <c r="B18" s="6" t="s">
        <v>46</v>
      </c>
      <c r="C18" s="7">
        <f t="shared" si="0"/>
        <v>110000</v>
      </c>
      <c r="D18" s="7">
        <f>95000+15000</f>
        <v>110000</v>
      </c>
      <c r="E18" s="7">
        <v>0</v>
      </c>
      <c r="F18" s="28"/>
      <c r="G18" s="28"/>
    </row>
    <row r="19" spans="1:7" ht="15" customHeight="1">
      <c r="A19" s="5"/>
      <c r="B19" s="6" t="s">
        <v>27</v>
      </c>
      <c r="C19" s="7">
        <f t="shared" si="0"/>
        <v>3000000</v>
      </c>
      <c r="D19" s="7">
        <f>2250000+750000</f>
        <v>3000000</v>
      </c>
      <c r="E19" s="7">
        <v>0</v>
      </c>
      <c r="F19" s="28"/>
      <c r="G19" s="28"/>
    </row>
    <row r="20" spans="1:7" ht="12.75">
      <c r="A20" s="12"/>
      <c r="B20" s="6" t="s">
        <v>31</v>
      </c>
      <c r="C20" s="7">
        <f t="shared" si="0"/>
        <v>57605</v>
      </c>
      <c r="D20" s="7">
        <v>57605</v>
      </c>
      <c r="E20" s="7">
        <v>0</v>
      </c>
      <c r="F20" s="28"/>
      <c r="G20" s="28"/>
    </row>
    <row r="21" spans="1:7" ht="12.75" customHeight="1">
      <c r="A21" s="15"/>
      <c r="B21" s="6" t="s">
        <v>48</v>
      </c>
      <c r="C21" s="7">
        <f t="shared" si="0"/>
        <v>260</v>
      </c>
      <c r="D21" s="7">
        <f>120+140</f>
        <v>260</v>
      </c>
      <c r="E21" s="7">
        <v>0</v>
      </c>
      <c r="F21" s="28"/>
      <c r="G21" s="28"/>
    </row>
    <row r="22" spans="1:7" ht="27" customHeight="1">
      <c r="A22" s="15"/>
      <c r="B22" s="6" t="s">
        <v>59</v>
      </c>
      <c r="C22" s="7">
        <f t="shared" si="0"/>
        <v>40000</v>
      </c>
      <c r="D22" s="7">
        <v>0</v>
      </c>
      <c r="E22" s="7">
        <f>72850-32850</f>
        <v>40000</v>
      </c>
      <c r="F22" s="28"/>
      <c r="G22" s="31"/>
    </row>
    <row r="23" spans="1:7" ht="39" customHeight="1">
      <c r="A23" s="35"/>
      <c r="B23" s="36" t="s">
        <v>81</v>
      </c>
      <c r="C23" s="7">
        <f t="shared" si="0"/>
        <v>705500</v>
      </c>
      <c r="D23" s="7">
        <v>0</v>
      </c>
      <c r="E23" s="7">
        <v>705500</v>
      </c>
      <c r="F23" s="28"/>
      <c r="G23" s="28"/>
    </row>
    <row r="24" spans="1:7" ht="12.75">
      <c r="A24" s="16">
        <v>710</v>
      </c>
      <c r="B24" s="14" t="s">
        <v>11</v>
      </c>
      <c r="C24" s="4">
        <f>SUM(C25:C27)</f>
        <v>273400</v>
      </c>
      <c r="D24" s="4">
        <f>SUM(D25:D27)</f>
        <v>30000</v>
      </c>
      <c r="E24" s="4">
        <f>SUM(E25:E27)</f>
        <v>243400</v>
      </c>
      <c r="F24" s="28"/>
      <c r="G24" s="28"/>
    </row>
    <row r="25" spans="1:7" ht="13.5" customHeight="1">
      <c r="A25" s="15"/>
      <c r="B25" s="6" t="s">
        <v>28</v>
      </c>
      <c r="C25" s="7">
        <f>SUM(D25,E25)</f>
        <v>30000</v>
      </c>
      <c r="D25" s="7">
        <v>30000</v>
      </c>
      <c r="E25" s="7">
        <v>0</v>
      </c>
      <c r="F25" s="28"/>
      <c r="G25" s="28"/>
    </row>
    <row r="26" spans="1:7" ht="27.75" customHeight="1">
      <c r="A26" s="15"/>
      <c r="B26" s="6" t="s">
        <v>59</v>
      </c>
      <c r="C26" s="7">
        <f>SUM(D26,E26)</f>
        <v>235400</v>
      </c>
      <c r="D26" s="7">
        <v>0</v>
      </c>
      <c r="E26" s="7">
        <f>215745+19655</f>
        <v>235400</v>
      </c>
      <c r="F26" s="31"/>
      <c r="G26" s="31"/>
    </row>
    <row r="27" spans="1:7" ht="27" customHeight="1">
      <c r="A27" s="15"/>
      <c r="B27" s="6" t="s">
        <v>80</v>
      </c>
      <c r="C27" s="7">
        <f>SUM(D27,E27)</f>
        <v>8000</v>
      </c>
      <c r="D27" s="7">
        <v>0</v>
      </c>
      <c r="E27" s="7">
        <v>8000</v>
      </c>
      <c r="F27" s="31"/>
      <c r="G27" s="31"/>
    </row>
    <row r="28" spans="1:7" ht="12.75">
      <c r="A28" s="16">
        <v>750</v>
      </c>
      <c r="B28" s="14" t="s">
        <v>12</v>
      </c>
      <c r="C28" s="4">
        <f>SUM(C29:C37)</f>
        <v>2569001</v>
      </c>
      <c r="D28" s="4">
        <f>SUM(D29:D37)</f>
        <v>602501</v>
      </c>
      <c r="E28" s="4">
        <f>SUM(E29:E37)</f>
        <v>1966500</v>
      </c>
      <c r="F28" s="28"/>
      <c r="G28" s="28"/>
    </row>
    <row r="29" spans="1:7" ht="14.25" customHeight="1">
      <c r="A29" s="15"/>
      <c r="B29" s="6" t="s">
        <v>45</v>
      </c>
      <c r="C29" s="7">
        <f aca="true" t="shared" si="1" ref="C29:C37">SUM(D29,E29)</f>
        <v>1700000</v>
      </c>
      <c r="D29" s="7">
        <v>0</v>
      </c>
      <c r="E29" s="7">
        <f>1630000+70000</f>
        <v>1700000</v>
      </c>
      <c r="F29" s="28"/>
      <c r="G29" s="28"/>
    </row>
    <row r="30" spans="1:7" ht="12.75">
      <c r="A30" s="15"/>
      <c r="B30" s="6" t="s">
        <v>28</v>
      </c>
      <c r="C30" s="7">
        <f t="shared" si="1"/>
        <v>7200</v>
      </c>
      <c r="D30" s="7">
        <f>1200+1000</f>
        <v>2200</v>
      </c>
      <c r="E30" s="7">
        <v>5000</v>
      </c>
      <c r="F30" s="28"/>
      <c r="G30" s="28"/>
    </row>
    <row r="31" spans="1:7" ht="15" customHeight="1">
      <c r="A31" s="5"/>
      <c r="B31" s="6" t="s">
        <v>29</v>
      </c>
      <c r="C31" s="7">
        <f t="shared" si="1"/>
        <v>17690</v>
      </c>
      <c r="D31" s="7">
        <f>30620-5730-7200</f>
        <v>17690</v>
      </c>
      <c r="E31" s="7">
        <v>0</v>
      </c>
      <c r="F31" s="31"/>
      <c r="G31" s="28"/>
    </row>
    <row r="32" spans="1:7" ht="14.25" customHeight="1">
      <c r="A32" s="15"/>
      <c r="B32" s="6" t="s">
        <v>31</v>
      </c>
      <c r="C32" s="7">
        <f t="shared" si="1"/>
        <v>20000</v>
      </c>
      <c r="D32" s="7">
        <f>45000-25000</f>
        <v>20000</v>
      </c>
      <c r="E32" s="7">
        <v>0</v>
      </c>
      <c r="F32" s="28"/>
      <c r="G32" s="28"/>
    </row>
    <row r="33" spans="1:7" ht="15" customHeight="1">
      <c r="A33" s="15"/>
      <c r="B33" s="6" t="s">
        <v>25</v>
      </c>
      <c r="C33" s="7">
        <f t="shared" si="1"/>
        <v>43414</v>
      </c>
      <c r="D33" s="7">
        <f>58233-10100-2745-2000+26</f>
        <v>43414</v>
      </c>
      <c r="E33" s="7">
        <v>0</v>
      </c>
      <c r="F33" s="31"/>
      <c r="G33" s="28"/>
    </row>
    <row r="34" spans="1:7" ht="30" customHeight="1">
      <c r="A34" s="15"/>
      <c r="B34" s="6" t="s">
        <v>30</v>
      </c>
      <c r="C34" s="7">
        <f t="shared" si="1"/>
        <v>499447</v>
      </c>
      <c r="D34" s="7">
        <f>460655+38792</f>
        <v>499447</v>
      </c>
      <c r="E34" s="7">
        <v>0</v>
      </c>
      <c r="F34" s="31"/>
      <c r="G34" s="28"/>
    </row>
    <row r="35" spans="1:7" ht="28.5" customHeight="1">
      <c r="A35" s="15"/>
      <c r="B35" s="6" t="s">
        <v>59</v>
      </c>
      <c r="C35" s="7">
        <f t="shared" si="1"/>
        <v>246500</v>
      </c>
      <c r="D35" s="7">
        <v>0</v>
      </c>
      <c r="E35" s="7">
        <f>225872+20628</f>
        <v>246500</v>
      </c>
      <c r="F35" s="28"/>
      <c r="G35" s="31"/>
    </row>
    <row r="36" spans="1:7" ht="39" customHeight="1">
      <c r="A36" s="15"/>
      <c r="B36" s="6" t="s">
        <v>72</v>
      </c>
      <c r="C36" s="7">
        <f t="shared" si="1"/>
        <v>15000</v>
      </c>
      <c r="D36" s="7">
        <v>0</v>
      </c>
      <c r="E36" s="7">
        <f>11865+3135</f>
        <v>15000</v>
      </c>
      <c r="F36" s="28"/>
      <c r="G36" s="31"/>
    </row>
    <row r="37" spans="1:7" ht="42" customHeight="1">
      <c r="A37" s="5"/>
      <c r="B37" s="36" t="s">
        <v>82</v>
      </c>
      <c r="C37" s="7">
        <f t="shared" si="1"/>
        <v>19750</v>
      </c>
      <c r="D37" s="7">
        <v>19750</v>
      </c>
      <c r="E37" s="7">
        <v>0</v>
      </c>
      <c r="F37" s="28"/>
      <c r="G37" s="28"/>
    </row>
    <row r="38" spans="1:7" ht="27.75" customHeight="1">
      <c r="A38" s="17">
        <v>751</v>
      </c>
      <c r="B38" s="14" t="s">
        <v>13</v>
      </c>
      <c r="C38" s="4">
        <f>SUM(C39:C39)</f>
        <v>17735</v>
      </c>
      <c r="D38" s="4">
        <f>SUM(D39)</f>
        <v>17735</v>
      </c>
      <c r="E38" s="4">
        <f>SUM(E39:E39)</f>
        <v>0</v>
      </c>
      <c r="F38" s="28"/>
      <c r="G38" s="28"/>
    </row>
    <row r="39" spans="1:7" ht="27" customHeight="1">
      <c r="A39" s="17"/>
      <c r="B39" s="6" t="s">
        <v>30</v>
      </c>
      <c r="C39" s="7">
        <f>SUM(D39,E39)</f>
        <v>17735</v>
      </c>
      <c r="D39" s="7">
        <f>178165-162434+2004</f>
        <v>17735</v>
      </c>
      <c r="E39" s="7">
        <v>0</v>
      </c>
      <c r="F39" s="31"/>
      <c r="G39" s="28"/>
    </row>
    <row r="40" spans="1:7" ht="17.25" customHeight="1">
      <c r="A40" s="17">
        <v>754</v>
      </c>
      <c r="B40" s="14" t="s">
        <v>14</v>
      </c>
      <c r="C40" s="4">
        <f>SUM(C41:C45)</f>
        <v>5635910</v>
      </c>
      <c r="D40" s="4">
        <f>SUM(D41:D45)</f>
        <v>83000</v>
      </c>
      <c r="E40" s="4">
        <f>SUM(E41:E45)</f>
        <v>5552910</v>
      </c>
      <c r="F40" s="28"/>
      <c r="G40" s="28"/>
    </row>
    <row r="41" spans="1:7" ht="12.75">
      <c r="A41" s="15"/>
      <c r="B41" s="6" t="s">
        <v>32</v>
      </c>
      <c r="C41" s="7">
        <f>SUM(D41,E41)</f>
        <v>80000</v>
      </c>
      <c r="D41" s="7">
        <f>130000-50000</f>
        <v>80000</v>
      </c>
      <c r="E41" s="7">
        <v>0</v>
      </c>
      <c r="F41" s="28"/>
      <c r="G41" s="28"/>
    </row>
    <row r="42" spans="1:7" ht="27" customHeight="1">
      <c r="A42" s="15"/>
      <c r="B42" s="6" t="s">
        <v>30</v>
      </c>
      <c r="C42" s="7">
        <f>SUM(D42,E42)</f>
        <v>3000</v>
      </c>
      <c r="D42" s="7">
        <f>2850+150</f>
        <v>3000</v>
      </c>
      <c r="E42" s="7">
        <v>0</v>
      </c>
      <c r="F42" s="31"/>
      <c r="G42" s="28"/>
    </row>
    <row r="43" spans="1:7" ht="28.5" customHeight="1">
      <c r="A43" s="15"/>
      <c r="B43" s="6" t="s">
        <v>59</v>
      </c>
      <c r="C43" s="7">
        <f>SUM(D43,E43)</f>
        <v>5400800</v>
      </c>
      <c r="D43" s="7">
        <v>0</v>
      </c>
      <c r="E43" s="7">
        <f>4899150+501650</f>
        <v>5400800</v>
      </c>
      <c r="F43" s="28"/>
      <c r="G43" s="31"/>
    </row>
    <row r="44" spans="1:7" ht="39" customHeight="1">
      <c r="A44" s="5"/>
      <c r="B44" s="36" t="s">
        <v>82</v>
      </c>
      <c r="C44" s="7">
        <f>SUM(D44,E44)</f>
        <v>2110</v>
      </c>
      <c r="D44" s="7">
        <v>0</v>
      </c>
      <c r="E44" s="7">
        <v>2110</v>
      </c>
      <c r="F44" s="28"/>
      <c r="G44" s="28"/>
    </row>
    <row r="45" spans="1:7" ht="29.25" customHeight="1">
      <c r="A45" s="15"/>
      <c r="B45" s="6" t="s">
        <v>80</v>
      </c>
      <c r="C45" s="7">
        <f>SUM(D45,E45)</f>
        <v>150000</v>
      </c>
      <c r="D45" s="7">
        <v>0</v>
      </c>
      <c r="E45" s="7">
        <v>150000</v>
      </c>
      <c r="F45" s="28"/>
      <c r="G45" s="31"/>
    </row>
    <row r="46" spans="1:7" ht="39.75" customHeight="1">
      <c r="A46" s="17">
        <v>756</v>
      </c>
      <c r="B46" s="14" t="s">
        <v>22</v>
      </c>
      <c r="C46" s="4">
        <f>SUM(C47:C63)</f>
        <v>97403065</v>
      </c>
      <c r="D46" s="4">
        <f>SUM(D47:D63)</f>
        <v>86765862</v>
      </c>
      <c r="E46" s="4">
        <f>SUM(E47:E63)</f>
        <v>10637203</v>
      </c>
      <c r="F46" s="28"/>
      <c r="G46" s="28"/>
    </row>
    <row r="47" spans="1:7" ht="27.75" customHeight="1">
      <c r="A47" s="15"/>
      <c r="B47" s="6" t="s">
        <v>73</v>
      </c>
      <c r="C47" s="7">
        <f aca="true" t="shared" si="2" ref="C47:C63">SUM(D47,E47)</f>
        <v>53261057</v>
      </c>
      <c r="D47" s="7">
        <v>43101154</v>
      </c>
      <c r="E47" s="7">
        <v>10159903</v>
      </c>
      <c r="F47" s="28"/>
      <c r="G47" s="28"/>
    </row>
    <row r="48" spans="1:7" ht="25.5" customHeight="1">
      <c r="A48" s="15"/>
      <c r="B48" s="6" t="s">
        <v>74</v>
      </c>
      <c r="C48" s="7">
        <f t="shared" si="2"/>
        <v>1757000</v>
      </c>
      <c r="D48" s="7">
        <v>1397000</v>
      </c>
      <c r="E48" s="7">
        <v>360000</v>
      </c>
      <c r="F48" s="28"/>
      <c r="G48" s="28"/>
    </row>
    <row r="49" spans="1:7" ht="13.5" customHeight="1">
      <c r="A49" s="15"/>
      <c r="B49" s="6" t="s">
        <v>50</v>
      </c>
      <c r="C49" s="7">
        <f t="shared" si="2"/>
        <v>31000000</v>
      </c>
      <c r="D49" s="7">
        <f>(29850000+150000+1000000)</f>
        <v>31000000</v>
      </c>
      <c r="E49" s="7">
        <v>0</v>
      </c>
      <c r="F49" s="28"/>
      <c r="G49" s="28"/>
    </row>
    <row r="50" spans="1:7" ht="12.75">
      <c r="A50" s="15"/>
      <c r="B50" s="6" t="s">
        <v>51</v>
      </c>
      <c r="C50" s="7">
        <f t="shared" si="2"/>
        <v>235000</v>
      </c>
      <c r="D50" s="7">
        <f>(230000+5000)</f>
        <v>235000</v>
      </c>
      <c r="E50" s="7">
        <v>0</v>
      </c>
      <c r="F50" s="28"/>
      <c r="G50" s="28"/>
    </row>
    <row r="51" spans="1:7" ht="12.75">
      <c r="A51" s="15"/>
      <c r="B51" s="6" t="s">
        <v>52</v>
      </c>
      <c r="C51" s="7">
        <f t="shared" si="2"/>
        <v>2100</v>
      </c>
      <c r="D51" s="7">
        <f>2000+100</f>
        <v>2100</v>
      </c>
      <c r="E51" s="7">
        <v>0</v>
      </c>
      <c r="F51" s="28"/>
      <c r="G51" s="28"/>
    </row>
    <row r="52" spans="1:7" ht="13.5" customHeight="1">
      <c r="A52" s="15"/>
      <c r="B52" s="6" t="s">
        <v>75</v>
      </c>
      <c r="C52" s="7">
        <f t="shared" si="2"/>
        <v>2300000</v>
      </c>
      <c r="D52" s="7">
        <f>(2027000+273000)</f>
        <v>2300000</v>
      </c>
      <c r="E52" s="7">
        <v>0</v>
      </c>
      <c r="F52" s="28"/>
      <c r="G52" s="28"/>
    </row>
    <row r="53" spans="1:7" ht="27" customHeight="1">
      <c r="A53" s="12"/>
      <c r="B53" s="6" t="s">
        <v>56</v>
      </c>
      <c r="C53" s="7">
        <f t="shared" si="2"/>
        <v>300000</v>
      </c>
      <c r="D53" s="7">
        <f>(600000-250000-50000)</f>
        <v>300000</v>
      </c>
      <c r="E53" s="7">
        <v>0</v>
      </c>
      <c r="F53" s="28"/>
      <c r="G53" s="28"/>
    </row>
    <row r="54" spans="1:7" ht="13.5" customHeight="1">
      <c r="A54" s="12"/>
      <c r="B54" s="6" t="s">
        <v>54</v>
      </c>
      <c r="C54" s="7">
        <f t="shared" si="2"/>
        <v>300000</v>
      </c>
      <c r="D54" s="7">
        <f>(230000+70000)</f>
        <v>300000</v>
      </c>
      <c r="E54" s="7">
        <v>0</v>
      </c>
      <c r="F54" s="28"/>
      <c r="G54" s="28"/>
    </row>
    <row r="55" spans="1:7" ht="13.5" customHeight="1">
      <c r="A55" s="12"/>
      <c r="B55" s="6" t="s">
        <v>53</v>
      </c>
      <c r="C55" s="7">
        <f t="shared" si="2"/>
        <v>132000</v>
      </c>
      <c r="D55" s="7">
        <f>(130000+2000)</f>
        <v>132000</v>
      </c>
      <c r="E55" s="7">
        <v>0</v>
      </c>
      <c r="F55" s="28"/>
      <c r="G55" s="28"/>
    </row>
    <row r="56" spans="1:7" ht="12.75">
      <c r="A56" s="12"/>
      <c r="B56" s="6" t="s">
        <v>33</v>
      </c>
      <c r="C56" s="7">
        <f t="shared" si="2"/>
        <v>1500000</v>
      </c>
      <c r="D56" s="7">
        <f>(2000000-500000)</f>
        <v>1500000</v>
      </c>
      <c r="E56" s="7">
        <v>0</v>
      </c>
      <c r="F56" s="28"/>
      <c r="G56" s="28"/>
    </row>
    <row r="57" spans="1:7" ht="12.75">
      <c r="A57" s="12"/>
      <c r="B57" s="6" t="s">
        <v>34</v>
      </c>
      <c r="C57" s="7">
        <f t="shared" si="2"/>
        <v>2750000</v>
      </c>
      <c r="D57" s="7">
        <v>2750000</v>
      </c>
      <c r="E57" s="7">
        <v>0</v>
      </c>
      <c r="F57" s="28"/>
      <c r="G57" s="28"/>
    </row>
    <row r="58" spans="1:7" ht="15" customHeight="1">
      <c r="A58" s="12"/>
      <c r="B58" s="6" t="s">
        <v>61</v>
      </c>
      <c r="C58" s="7">
        <f t="shared" si="2"/>
        <v>4000</v>
      </c>
      <c r="D58" s="7">
        <f>2000+2000</f>
        <v>4000</v>
      </c>
      <c r="E58" s="7">
        <v>0</v>
      </c>
      <c r="F58" s="28"/>
      <c r="G58" s="28"/>
    </row>
    <row r="59" spans="1:7" ht="12.75">
      <c r="A59" s="15"/>
      <c r="B59" s="6" t="s">
        <v>67</v>
      </c>
      <c r="C59" s="7">
        <f t="shared" si="2"/>
        <v>1231008</v>
      </c>
      <c r="D59" s="7">
        <v>1231008</v>
      </c>
      <c r="E59" s="7">
        <v>0</v>
      </c>
      <c r="F59" s="28"/>
      <c r="G59" s="28"/>
    </row>
    <row r="60" spans="1:7" ht="13.5" customHeight="1">
      <c r="A60" s="12"/>
      <c r="B60" s="6" t="s">
        <v>55</v>
      </c>
      <c r="C60" s="7">
        <f t="shared" si="2"/>
        <v>1950000</v>
      </c>
      <c r="D60" s="7">
        <v>1950000</v>
      </c>
      <c r="E60" s="7">
        <v>0</v>
      </c>
      <c r="F60" s="28"/>
      <c r="G60" s="28"/>
    </row>
    <row r="61" spans="1:7" ht="12.75">
      <c r="A61" s="12"/>
      <c r="B61" s="6" t="s">
        <v>28</v>
      </c>
      <c r="C61" s="7">
        <f t="shared" si="2"/>
        <v>277300</v>
      </c>
      <c r="D61" s="7">
        <f>153000+7000</f>
        <v>160000</v>
      </c>
      <c r="E61" s="7">
        <f>43000+74300</f>
        <v>117300</v>
      </c>
      <c r="F61" s="31"/>
      <c r="G61" s="28"/>
    </row>
    <row r="62" spans="1:7" ht="12.75">
      <c r="A62" s="12"/>
      <c r="B62" s="6" t="s">
        <v>35</v>
      </c>
      <c r="C62" s="7">
        <f t="shared" si="2"/>
        <v>3600</v>
      </c>
      <c r="D62" s="7">
        <f>(700200-600000-96600)</f>
        <v>3600</v>
      </c>
      <c r="E62" s="7">
        <v>0</v>
      </c>
      <c r="F62" s="28"/>
      <c r="G62" s="28"/>
    </row>
    <row r="63" spans="1:7" ht="25.5">
      <c r="A63" s="12"/>
      <c r="B63" s="6" t="s">
        <v>83</v>
      </c>
      <c r="C63" s="7">
        <f t="shared" si="2"/>
        <v>400000</v>
      </c>
      <c r="D63" s="7">
        <f>(885000-475000-10000)</f>
        <v>400000</v>
      </c>
      <c r="E63" s="7">
        <v>0</v>
      </c>
      <c r="F63" s="28"/>
      <c r="G63" s="28"/>
    </row>
    <row r="64" spans="1:7" ht="12.75">
      <c r="A64" s="16">
        <v>758</v>
      </c>
      <c r="B64" s="14" t="s">
        <v>15</v>
      </c>
      <c r="C64" s="4">
        <f>SUM(C65:C67)</f>
        <v>83046947</v>
      </c>
      <c r="D64" s="4">
        <f>SUM(D65:D67)</f>
        <v>35749527</v>
      </c>
      <c r="E64" s="4">
        <f>SUM(E65:E67)</f>
        <v>47297420</v>
      </c>
      <c r="F64" s="28"/>
      <c r="G64" s="28"/>
    </row>
    <row r="65" spans="1:7" ht="12.75">
      <c r="A65" s="12"/>
      <c r="B65" s="6" t="s">
        <v>31</v>
      </c>
      <c r="C65" s="7">
        <f>SUM(D65,E65)</f>
        <v>210000</v>
      </c>
      <c r="D65" s="7">
        <v>210000</v>
      </c>
      <c r="E65" s="7">
        <v>0</v>
      </c>
      <c r="F65" s="28"/>
      <c r="G65" s="28"/>
    </row>
    <row r="66" spans="1:7" ht="12.75" customHeight="1">
      <c r="A66" s="12"/>
      <c r="B66" s="6" t="s">
        <v>64</v>
      </c>
      <c r="C66" s="7">
        <f>SUM(D66,E66)</f>
        <v>76584945</v>
      </c>
      <c r="D66" s="7">
        <v>31990314</v>
      </c>
      <c r="E66" s="7">
        <v>44594631</v>
      </c>
      <c r="F66" s="28"/>
      <c r="G66" s="28"/>
    </row>
    <row r="67" spans="1:7" ht="14.25" customHeight="1">
      <c r="A67" s="12"/>
      <c r="B67" s="6" t="s">
        <v>49</v>
      </c>
      <c r="C67" s="7">
        <f>SUM(D67,E67)</f>
        <v>6252002</v>
      </c>
      <c r="D67" s="7">
        <v>3549213</v>
      </c>
      <c r="E67" s="7">
        <v>2702789</v>
      </c>
      <c r="F67" s="28"/>
      <c r="G67" s="28"/>
    </row>
    <row r="68" spans="1:7" ht="12.75">
      <c r="A68" s="16">
        <v>801</v>
      </c>
      <c r="B68" s="14" t="s">
        <v>16</v>
      </c>
      <c r="C68" s="4">
        <f>SUM(C69:C71)</f>
        <v>459900</v>
      </c>
      <c r="D68" s="4">
        <f>SUM(D69:D71)</f>
        <v>19500</v>
      </c>
      <c r="E68" s="4">
        <f>SUM(E69:E71)</f>
        <v>440400</v>
      </c>
      <c r="F68" s="28"/>
      <c r="G68" s="28"/>
    </row>
    <row r="69" spans="1:7" ht="12.75">
      <c r="A69" s="5"/>
      <c r="B69" s="6" t="s">
        <v>28</v>
      </c>
      <c r="C69" s="7">
        <f>SUM(D69,E69)</f>
        <v>900</v>
      </c>
      <c r="D69" s="7">
        <v>500</v>
      </c>
      <c r="E69" s="7">
        <v>400</v>
      </c>
      <c r="F69" s="28"/>
      <c r="G69" s="28"/>
    </row>
    <row r="70" spans="1:7" ht="14.25" customHeight="1">
      <c r="A70" s="5"/>
      <c r="B70" s="6" t="s">
        <v>29</v>
      </c>
      <c r="C70" s="7">
        <f>SUM(D70,E70)</f>
        <v>59000</v>
      </c>
      <c r="D70" s="7">
        <f>10000+9000</f>
        <v>19000</v>
      </c>
      <c r="E70" s="7">
        <f>35000+5000</f>
        <v>40000</v>
      </c>
      <c r="F70" s="28"/>
      <c r="G70" s="28"/>
    </row>
    <row r="71" spans="1:7" ht="12.75">
      <c r="A71" s="12"/>
      <c r="B71" s="6" t="s">
        <v>42</v>
      </c>
      <c r="C71" s="7">
        <f>SUM(D71,E71)</f>
        <v>400000</v>
      </c>
      <c r="D71" s="7">
        <v>0</v>
      </c>
      <c r="E71" s="7">
        <f>350000+50000</f>
        <v>400000</v>
      </c>
      <c r="F71" s="28"/>
      <c r="G71" s="28"/>
    </row>
    <row r="72" spans="1:7" ht="12.75">
      <c r="A72" s="16">
        <v>851</v>
      </c>
      <c r="B72" s="14" t="s">
        <v>17</v>
      </c>
      <c r="C72" s="4">
        <f>SUM(C73:C77)</f>
        <v>2320962</v>
      </c>
      <c r="D72" s="4">
        <f>SUM(D73:D77)</f>
        <v>138200</v>
      </c>
      <c r="E72" s="4">
        <f>SUM(E73:E77)</f>
        <v>2182762</v>
      </c>
      <c r="F72" s="28"/>
      <c r="G72" s="28"/>
    </row>
    <row r="73" spans="1:7" s="24" customFormat="1" ht="14.25" customHeight="1">
      <c r="A73" s="15"/>
      <c r="B73" s="6" t="s">
        <v>76</v>
      </c>
      <c r="C73" s="7">
        <f>SUM(D73,E73)</f>
        <v>6000</v>
      </c>
      <c r="D73" s="7">
        <v>6000</v>
      </c>
      <c r="E73" s="7">
        <v>0</v>
      </c>
      <c r="F73" s="28"/>
      <c r="G73" s="29"/>
    </row>
    <row r="74" spans="1:7" ht="26.25" customHeight="1">
      <c r="A74" s="12"/>
      <c r="B74" s="6" t="s">
        <v>36</v>
      </c>
      <c r="C74" s="7">
        <f>SUM(D74,E74)</f>
        <v>129200</v>
      </c>
      <c r="D74" s="7">
        <f>161400-32200</f>
        <v>129200</v>
      </c>
      <c r="E74" s="7">
        <v>0</v>
      </c>
      <c r="F74" s="28"/>
      <c r="G74" s="28"/>
    </row>
    <row r="75" spans="1:7" ht="12.75" customHeight="1">
      <c r="A75" s="12"/>
      <c r="B75" s="6" t="s">
        <v>25</v>
      </c>
      <c r="C75" s="7">
        <f>SUM(D75,E75)</f>
        <v>3000</v>
      </c>
      <c r="D75" s="7">
        <f>3500-500</f>
        <v>3000</v>
      </c>
      <c r="E75" s="7">
        <v>0</v>
      </c>
      <c r="F75" s="28"/>
      <c r="G75" s="28"/>
    </row>
    <row r="76" spans="1:7" ht="39.75" customHeight="1">
      <c r="A76" s="12"/>
      <c r="B76" s="6" t="s">
        <v>40</v>
      </c>
      <c r="C76" s="7">
        <f>SUM(D76,E76)</f>
        <v>2162762</v>
      </c>
      <c r="D76" s="7">
        <v>0</v>
      </c>
      <c r="E76" s="7">
        <f>1504119+658643</f>
        <v>2162762</v>
      </c>
      <c r="F76" s="28"/>
      <c r="G76" s="31"/>
    </row>
    <row r="77" spans="1:7" ht="39" customHeight="1">
      <c r="A77" s="12"/>
      <c r="B77" s="6" t="s">
        <v>77</v>
      </c>
      <c r="C77" s="7">
        <f>SUM(D77,E77)</f>
        <v>20000</v>
      </c>
      <c r="D77" s="7">
        <v>0</v>
      </c>
      <c r="E77" s="7">
        <v>20000</v>
      </c>
      <c r="F77" s="28"/>
      <c r="G77" s="31"/>
    </row>
    <row r="78" spans="1:7" s="27" customFormat="1" ht="12.75" customHeight="1">
      <c r="A78" s="16">
        <v>852</v>
      </c>
      <c r="B78" s="14" t="s">
        <v>23</v>
      </c>
      <c r="C78" s="4">
        <f>SUM(C79:C88)</f>
        <v>11447464</v>
      </c>
      <c r="D78" s="4">
        <f>SUM(D79:D88)</f>
        <v>6819290</v>
      </c>
      <c r="E78" s="4">
        <f>SUM(E79:E88)</f>
        <v>4628174</v>
      </c>
      <c r="F78" s="28"/>
      <c r="G78" s="30"/>
    </row>
    <row r="79" spans="1:7" s="24" customFormat="1" ht="13.5" customHeight="1">
      <c r="A79" s="12"/>
      <c r="B79" s="6" t="s">
        <v>29</v>
      </c>
      <c r="C79" s="7">
        <f aca="true" t="shared" si="3" ref="C79:C88">SUM(D79,E79)</f>
        <v>7569</v>
      </c>
      <c r="D79" s="7">
        <f>5700+95</f>
        <v>5795</v>
      </c>
      <c r="E79" s="7">
        <f>1800-26</f>
        <v>1774</v>
      </c>
      <c r="F79" s="31"/>
      <c r="G79" s="29"/>
    </row>
    <row r="80" spans="1:7" ht="12.75">
      <c r="A80" s="12"/>
      <c r="B80" s="6" t="s">
        <v>71</v>
      </c>
      <c r="C80" s="7">
        <f t="shared" si="3"/>
        <v>1223000</v>
      </c>
      <c r="D80" s="7">
        <v>0</v>
      </c>
      <c r="E80" s="7">
        <f>1051000+52000+120000</f>
        <v>1223000</v>
      </c>
      <c r="F80" s="28"/>
      <c r="G80" s="28"/>
    </row>
    <row r="81" spans="1:7" ht="27.75" customHeight="1">
      <c r="A81" s="12"/>
      <c r="B81" s="6" t="s">
        <v>84</v>
      </c>
      <c r="C81" s="7">
        <f t="shared" si="3"/>
        <v>36070</v>
      </c>
      <c r="D81" s="7">
        <f>49400-13330</f>
        <v>36070</v>
      </c>
      <c r="E81" s="7">
        <v>0</v>
      </c>
      <c r="F81" s="28"/>
      <c r="G81" s="28"/>
    </row>
    <row r="82" spans="1:7" ht="27" customHeight="1">
      <c r="A82" s="12"/>
      <c r="B82" s="6" t="s">
        <v>85</v>
      </c>
      <c r="C82" s="7">
        <f t="shared" si="3"/>
        <v>85500</v>
      </c>
      <c r="D82" s="7">
        <v>85500</v>
      </c>
      <c r="E82" s="7">
        <v>0</v>
      </c>
      <c r="F82" s="28"/>
      <c r="G82" s="28"/>
    </row>
    <row r="83" spans="1:7" ht="13.5" customHeight="1">
      <c r="A83" s="12"/>
      <c r="B83" s="6" t="s">
        <v>37</v>
      </c>
      <c r="C83" s="7">
        <f t="shared" si="3"/>
        <v>10000</v>
      </c>
      <c r="D83" s="7">
        <v>10000</v>
      </c>
      <c r="E83" s="7"/>
      <c r="F83" s="28"/>
      <c r="G83" s="28"/>
    </row>
    <row r="84" spans="1:7" ht="12.75">
      <c r="A84" s="12"/>
      <c r="B84" s="6" t="s">
        <v>38</v>
      </c>
      <c r="C84" s="7">
        <f t="shared" si="3"/>
        <v>155000</v>
      </c>
      <c r="D84" s="7">
        <f>151500+3500</f>
        <v>155000</v>
      </c>
      <c r="E84" s="7">
        <v>0</v>
      </c>
      <c r="F84" s="28"/>
      <c r="G84" s="28"/>
    </row>
    <row r="85" spans="1:7" ht="27" customHeight="1">
      <c r="A85" s="12"/>
      <c r="B85" s="6" t="s">
        <v>30</v>
      </c>
      <c r="C85" s="7">
        <f t="shared" si="3"/>
        <v>6526300</v>
      </c>
      <c r="D85" s="7">
        <f>7575186-1048886</f>
        <v>6526300</v>
      </c>
      <c r="E85" s="7">
        <v>0</v>
      </c>
      <c r="F85" s="31"/>
      <c r="G85" s="28"/>
    </row>
    <row r="86" spans="1:7" ht="38.25" customHeight="1">
      <c r="A86" s="12"/>
      <c r="B86" s="6" t="s">
        <v>40</v>
      </c>
      <c r="C86" s="7">
        <f t="shared" si="3"/>
        <v>40000</v>
      </c>
      <c r="D86" s="7">
        <v>0</v>
      </c>
      <c r="E86" s="7">
        <f>152665-112665</f>
        <v>40000</v>
      </c>
      <c r="F86" s="28"/>
      <c r="G86" s="31"/>
    </row>
    <row r="87" spans="1:7" ht="27" customHeight="1">
      <c r="A87" s="12"/>
      <c r="B87" s="6" t="s">
        <v>43</v>
      </c>
      <c r="C87" s="7">
        <f t="shared" si="3"/>
        <v>3363400</v>
      </c>
      <c r="D87" s="7">
        <v>0</v>
      </c>
      <c r="E87" s="7">
        <f>4865181-1501781</f>
        <v>3363400</v>
      </c>
      <c r="F87" s="28"/>
      <c r="G87" s="31"/>
    </row>
    <row r="88" spans="1:7" ht="39" customHeight="1">
      <c r="A88" s="5"/>
      <c r="B88" s="36" t="s">
        <v>82</v>
      </c>
      <c r="C88" s="7">
        <f t="shared" si="3"/>
        <v>625</v>
      </c>
      <c r="D88" s="7">
        <v>625</v>
      </c>
      <c r="E88" s="7">
        <v>0</v>
      </c>
      <c r="F88" s="28"/>
      <c r="G88" s="28"/>
    </row>
    <row r="89" spans="1:7" ht="12.75">
      <c r="A89" s="17">
        <v>853</v>
      </c>
      <c r="B89" s="14" t="s">
        <v>62</v>
      </c>
      <c r="C89" s="4">
        <f>SUM(C90:C93)</f>
        <v>311175</v>
      </c>
      <c r="D89" s="4">
        <f>SUM(D90:D93)</f>
        <v>24000</v>
      </c>
      <c r="E89" s="4">
        <f>SUM(E90:E93)</f>
        <v>287175</v>
      </c>
      <c r="F89" s="28"/>
      <c r="G89" s="28"/>
    </row>
    <row r="90" spans="1:7" ht="13.5" customHeight="1">
      <c r="A90" s="5"/>
      <c r="B90" s="6" t="s">
        <v>29</v>
      </c>
      <c r="C90" s="7">
        <f>SUM(D90,E90)</f>
        <v>24000</v>
      </c>
      <c r="D90" s="7">
        <v>24000</v>
      </c>
      <c r="E90" s="7">
        <v>0</v>
      </c>
      <c r="F90" s="28"/>
      <c r="G90" s="28"/>
    </row>
    <row r="91" spans="1:7" ht="12.75">
      <c r="A91" s="12"/>
      <c r="B91" s="6" t="s">
        <v>44</v>
      </c>
      <c r="C91" s="7">
        <f>SUM(D91,E91)</f>
        <v>65075</v>
      </c>
      <c r="D91" s="7">
        <v>0</v>
      </c>
      <c r="E91" s="7">
        <v>65075</v>
      </c>
      <c r="F91" s="28"/>
      <c r="G91" s="28"/>
    </row>
    <row r="92" spans="1:7" ht="39" customHeight="1">
      <c r="A92" s="12"/>
      <c r="B92" s="6" t="s">
        <v>40</v>
      </c>
      <c r="C92" s="7">
        <f>SUM(D92,E92)</f>
        <v>126900</v>
      </c>
      <c r="D92" s="7">
        <v>0</v>
      </c>
      <c r="E92" s="7">
        <f>1425095-1298195</f>
        <v>126900</v>
      </c>
      <c r="F92" s="28"/>
      <c r="G92" s="31"/>
    </row>
    <row r="93" spans="1:7" ht="39.75" customHeight="1">
      <c r="A93" s="12"/>
      <c r="B93" s="6" t="s">
        <v>78</v>
      </c>
      <c r="C93" s="7">
        <f>SUM(D93,E93)</f>
        <v>95200</v>
      </c>
      <c r="D93" s="7">
        <v>0</v>
      </c>
      <c r="E93" s="7">
        <v>95200</v>
      </c>
      <c r="F93" s="28"/>
      <c r="G93" s="28"/>
    </row>
    <row r="94" spans="1:7" ht="15" customHeight="1">
      <c r="A94" s="23">
        <v>854</v>
      </c>
      <c r="B94" s="14" t="s">
        <v>18</v>
      </c>
      <c r="C94" s="4">
        <f>SUM(C95:C96)</f>
        <v>249600</v>
      </c>
      <c r="D94" s="4">
        <f>SUM(D95:D96)</f>
        <v>0</v>
      </c>
      <c r="E94" s="4">
        <f>SUM(E95:E96)</f>
        <v>249600</v>
      </c>
      <c r="F94" s="28"/>
      <c r="G94" s="28"/>
    </row>
    <row r="95" spans="1:7" ht="13.5" customHeight="1">
      <c r="A95" s="5"/>
      <c r="B95" s="6" t="s">
        <v>29</v>
      </c>
      <c r="C95" s="7">
        <f>SUM(D95,E95)</f>
        <v>19600</v>
      </c>
      <c r="D95" s="7">
        <f>5000-5000</f>
        <v>0</v>
      </c>
      <c r="E95" s="7">
        <f>15000+4600</f>
        <v>19600</v>
      </c>
      <c r="F95" s="28"/>
      <c r="G95" s="28"/>
    </row>
    <row r="96" spans="1:7" ht="40.5" customHeight="1">
      <c r="A96" s="12"/>
      <c r="B96" s="6" t="s">
        <v>79</v>
      </c>
      <c r="C96" s="7">
        <f>SUM(D96,E96)</f>
        <v>230000</v>
      </c>
      <c r="D96" s="7">
        <v>0</v>
      </c>
      <c r="E96" s="7">
        <v>230000</v>
      </c>
      <c r="F96" s="28"/>
      <c r="G96" s="31"/>
    </row>
    <row r="97" spans="1:7" ht="13.5" customHeight="1">
      <c r="A97" s="17">
        <v>900</v>
      </c>
      <c r="B97" s="14" t="s">
        <v>20</v>
      </c>
      <c r="C97" s="4">
        <f>SUM(C98:C100)</f>
        <v>1533320</v>
      </c>
      <c r="D97" s="4">
        <f>SUM(D98:D100)</f>
        <v>1533320</v>
      </c>
      <c r="E97" s="4">
        <f>SUM(E98:E99)</f>
        <v>0</v>
      </c>
      <c r="F97" s="28"/>
      <c r="G97" s="28"/>
    </row>
    <row r="98" spans="1:7" ht="14.25" customHeight="1">
      <c r="A98" s="16"/>
      <c r="B98" s="6" t="s">
        <v>47</v>
      </c>
      <c r="C98" s="7">
        <f>SUM(D98,E98)</f>
        <v>11500</v>
      </c>
      <c r="D98" s="7">
        <f>12160-660</f>
        <v>11500</v>
      </c>
      <c r="E98" s="7">
        <v>0</v>
      </c>
      <c r="F98" s="28"/>
      <c r="G98" s="28"/>
    </row>
    <row r="99" spans="1:7" ht="13.5" customHeight="1">
      <c r="A99" s="12"/>
      <c r="B99" s="6" t="s">
        <v>39</v>
      </c>
      <c r="C99" s="7">
        <f>SUM(D99,E99)</f>
        <v>1401820</v>
      </c>
      <c r="D99" s="7">
        <f>1708040-306640+420</f>
        <v>1401820</v>
      </c>
      <c r="E99" s="7">
        <v>0</v>
      </c>
      <c r="F99" s="28"/>
      <c r="G99" s="28"/>
    </row>
    <row r="100" spans="1:7" ht="39" customHeight="1">
      <c r="A100" s="12"/>
      <c r="B100" s="6" t="s">
        <v>58</v>
      </c>
      <c r="C100" s="7">
        <f>SUM(D100,E100)</f>
        <v>120000</v>
      </c>
      <c r="D100" s="7">
        <f>200000-80000</f>
        <v>120000</v>
      </c>
      <c r="E100" s="7">
        <v>0</v>
      </c>
      <c r="F100" s="28"/>
      <c r="G100" s="28"/>
    </row>
    <row r="101" spans="1:7" ht="12.75">
      <c r="A101" s="23">
        <v>926</v>
      </c>
      <c r="B101" s="14" t="s">
        <v>63</v>
      </c>
      <c r="C101" s="4">
        <f>SUM(C102)</f>
        <v>500000</v>
      </c>
      <c r="D101" s="4">
        <f>SUM(D102)</f>
        <v>500000</v>
      </c>
      <c r="E101" s="4">
        <f>SUM(E102)</f>
        <v>0</v>
      </c>
      <c r="F101" s="28"/>
      <c r="G101" s="28"/>
    </row>
    <row r="102" spans="1:7" ht="27.75" customHeight="1">
      <c r="A102" s="12"/>
      <c r="B102" s="25" t="s">
        <v>60</v>
      </c>
      <c r="C102" s="7">
        <f>SUM(D102,E102)</f>
        <v>500000</v>
      </c>
      <c r="D102" s="7">
        <v>500000</v>
      </c>
      <c r="E102" s="7">
        <v>0</v>
      </c>
      <c r="F102" s="28"/>
      <c r="G102" s="28"/>
    </row>
    <row r="103" spans="1:7" ht="12.75">
      <c r="A103" s="18"/>
      <c r="B103" s="22" t="s">
        <v>19</v>
      </c>
      <c r="C103" s="19">
        <f>SUM(D103,E103)</f>
        <v>213616135</v>
      </c>
      <c r="D103" s="19">
        <f>SUM(D8,D11,D13,D15,D24,D28,D38,D40,D46,D64,D68,D72,D78,D89,D94,D97,D101)</f>
        <v>139231129</v>
      </c>
      <c r="E103" s="19">
        <f>SUM(E8,E11,E13,E15,E24,E28,E38,E40,E46,E64,E68,E72,E78,E89,E94,E97,E101)</f>
        <v>74385006</v>
      </c>
      <c r="F103" s="28"/>
      <c r="G103" s="28"/>
    </row>
  </sheetData>
  <mergeCells count="4">
    <mergeCell ref="A3:E3"/>
    <mergeCell ref="A5:A6"/>
    <mergeCell ref="B5:B6"/>
    <mergeCell ref="C1:E1"/>
  </mergeCells>
  <printOptions horizontalCentered="1"/>
  <pageMargins left="0.59" right="0.64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  <rowBreaks count="3" manualBreakCount="3">
    <brk id="34" max="4" man="1"/>
    <brk id="63" max="4" man="1"/>
    <brk id="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Kalisz</dc:creator>
  <cp:keywords/>
  <dc:description/>
  <cp:lastModifiedBy>UM Kalisz</cp:lastModifiedBy>
  <cp:lastPrinted>2004-02-16T13:07:41Z</cp:lastPrinted>
  <dcterms:created xsi:type="dcterms:W3CDTF">2003-07-04T07:56:41Z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