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9.IV kw.BIP   (2)" sheetId="1" r:id="rId1"/>
  </sheets>
  <definedNames>
    <definedName name="_xlnm.Print_Area" localSheetId="0">'09.IV kw.BIP   (2)'!$A$1:$N$111</definedName>
    <definedName name="_xlnm.Print_Titles" localSheetId="0">'09.IV kw.BIP   (2)'!$6:$8</definedName>
  </definedNames>
  <calcPr fullCalcOnLoad="1"/>
</workbook>
</file>

<file path=xl/comments1.xml><?xml version="1.0" encoding="utf-8"?>
<comments xmlns="http://schemas.openxmlformats.org/spreadsheetml/2006/main">
  <authors>
    <author>Twoja nazwa użytkownika</author>
  </authors>
  <commentList>
    <comment ref="I84" authorId="0">
      <text>
        <r>
          <rPr>
            <b/>
            <sz val="8"/>
            <rFont val="Tahoma"/>
            <family val="0"/>
          </rPr>
          <t>Twoja nazwa użytkownika: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<sst xmlns="http://schemas.openxmlformats.org/spreadsheetml/2006/main" count="236" uniqueCount="143">
  <si>
    <t xml:space="preserve"> REALIZACJA PLANU  DOTACJI PODMIOTOWYCH UDZIELONYCH Z BUDŻETU KALISZA SZKOŁOM,I PLACÓWKOM OŚWIATOWYM PROWADZONYCH PRZEZ OSOBY PRAWNE NIEBĘDĄCE JEDNOSTKAMI SAMORZĄDU TERYTORIALNEGO ORAZ PRZEZ OSOBY  FIZYCZNE W I KW.2008 ROKU.</t>
  </si>
  <si>
    <t>L.p.</t>
  </si>
  <si>
    <t>Klasyfikacja budżetowa</t>
  </si>
  <si>
    <t>Wyszczególnienie</t>
  </si>
  <si>
    <t>Kwota dotacji ogółem</t>
  </si>
  <si>
    <t>MIASTO</t>
  </si>
  <si>
    <t>POWIAT</t>
  </si>
  <si>
    <t>Dział/ Rozdział</t>
  </si>
  <si>
    <t>Wykonanie</t>
  </si>
  <si>
    <t>%</t>
  </si>
  <si>
    <t>1.</t>
  </si>
  <si>
    <t>801/80101</t>
  </si>
  <si>
    <t>Szkoła Podstawowa Sióstr Nazaretanek w Kaliszu ul. Harcerska 1</t>
  </si>
  <si>
    <t>2.</t>
  </si>
  <si>
    <t>801/80104</t>
  </si>
  <si>
    <t>Publiczne Przedszkole Sióstr Nazaretanek w Kaliszu ul. Harcerska 1</t>
  </si>
  <si>
    <t>3.</t>
  </si>
  <si>
    <t>Przedszkole Integracyjne Sióstr Felicjanek w Kaliszu ul. Kordeckiego 3a</t>
  </si>
  <si>
    <t>4.</t>
  </si>
  <si>
    <t>Niepubliczne Przedszkole im. M.Konopnickiej w Kaliszu ul. Ostrowska 62</t>
  </si>
  <si>
    <t xml:space="preserve"> </t>
  </si>
  <si>
    <t>5.</t>
  </si>
  <si>
    <t>Przedszkole Niepubliczne "Szczęśliwa Trzynastka" w Kaliszu ul. Krótka 9</t>
  </si>
  <si>
    <t>6.</t>
  </si>
  <si>
    <t>Przedszkole Niepubliczne "Bursztynowy Zamek" w Kaliszu ul. Park Miejski 1</t>
  </si>
  <si>
    <t>7.</t>
  </si>
  <si>
    <t>801/80110</t>
  </si>
  <si>
    <t>Gimnazjum Sióstr Nazaretanek w Kaliszu  ul. Harcerska 1</t>
  </si>
  <si>
    <t>8.</t>
  </si>
  <si>
    <t>Niepubliczne Gimnazjum Kaliskiego Stowarzyszenia Oświatowego "Edukator" w Kaliszu  ul. Mickiewicza 11</t>
  </si>
  <si>
    <t>9.</t>
  </si>
  <si>
    <t>801/80120</t>
  </si>
  <si>
    <t>L.O. Im.Św J.Bosko w Kaliszu ul. Łódzka 10</t>
  </si>
  <si>
    <t>10.</t>
  </si>
  <si>
    <t>L.O. Sióstr  Nazaretanek  w Kaliszu ul. Harcerska 1</t>
  </si>
  <si>
    <t>11.</t>
  </si>
  <si>
    <t>12.</t>
  </si>
  <si>
    <t>13.</t>
  </si>
  <si>
    <t>14.</t>
  </si>
  <si>
    <t>15.</t>
  </si>
  <si>
    <t xml:space="preserve"> Liceum Ogólnokształcące dla Dorosłych "Interlis" w Kaliszu ul.Nowy Rynek 7</t>
  </si>
  <si>
    <t>16.</t>
  </si>
  <si>
    <t>Uzupełniające Liceum Ogólnokształcące dla Dorosłych "Interlis" w Kaliszu ul. Nowy Rynek 7</t>
  </si>
  <si>
    <t>17.</t>
  </si>
  <si>
    <t>18.</t>
  </si>
  <si>
    <t>19.</t>
  </si>
  <si>
    <t xml:space="preserve"> Liceum Ogólnokształcące dla Dorosłych Zakładu Doskonalenia Zawodowego w Kaliszu ul.Skalmierzycka 2 A</t>
  </si>
  <si>
    <t>20.</t>
  </si>
  <si>
    <t xml:space="preserve"> Uzupełniające Liceum Ogólnokształcące dla Dorosłych Zakładu Doskonalenia Zawodowego  w Kaliszu ul.Skalmierzycka 2 A</t>
  </si>
  <si>
    <t>21.</t>
  </si>
  <si>
    <t>801/80130</t>
  </si>
  <si>
    <t>22.</t>
  </si>
  <si>
    <t>23.</t>
  </si>
  <si>
    <t>Polic.Studium Kosmetyczne dla  Młodzieży  w Kaliszu Al. Wolności 12</t>
  </si>
  <si>
    <t>24.</t>
  </si>
  <si>
    <t>Polic.Studium Kosmetyczne dla Dorosłych w Kaliszu Al. Wolności 12</t>
  </si>
  <si>
    <t>25.</t>
  </si>
  <si>
    <t>Policealne Studium  Fryzjerskie dla  Młodzieży   Al. Wolności 12</t>
  </si>
  <si>
    <t>26.</t>
  </si>
  <si>
    <t>Policealne Studium  Fryzjerskie  dla Dorosłych Al. Wolności 12</t>
  </si>
  <si>
    <t>27.</t>
  </si>
  <si>
    <t>Policealne Studium Masażu dla  Młodzieży   Al. Wolności 12</t>
  </si>
  <si>
    <t>28.</t>
  </si>
  <si>
    <t>Policealne Studium Farmaceutyczne dla  Młodzieży   Al. Wolności 12</t>
  </si>
  <si>
    <t>29.</t>
  </si>
  <si>
    <t>Policealne Studium Weterynarii    Al. Wolności 12</t>
  </si>
  <si>
    <t>30.</t>
  </si>
  <si>
    <t>31.</t>
  </si>
  <si>
    <t>32.</t>
  </si>
  <si>
    <t>Szkoła Europejska "Euro College"  w Kaliszu ul. Szkolna 5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</si>
  <si>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</si>
  <si>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</si>
  <si>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</si>
  <si>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</si>
  <si>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</si>
  <si>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</si>
  <si>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</si>
  <si>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</si>
  <si>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</si>
  <si>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</si>
  <si>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</si>
  <si>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Zaoczna Policealna Szkoła Logistyki"Cosinus" w Kaliszu ul.3 Maja 18</t>
  </si>
  <si>
    <t>44.</t>
  </si>
  <si>
    <t>45.</t>
  </si>
  <si>
    <t>46.</t>
  </si>
  <si>
    <t>47.</t>
  </si>
  <si>
    <t>Policealna Szkoła Administracji "Interlis" w Kaliszu ul. Nowy Rynek 7</t>
  </si>
  <si>
    <t>48.</t>
  </si>
  <si>
    <t>Policealna Szkoła BHP "Interlis" w Kaliszu ul. Nowy Rynek 7</t>
  </si>
  <si>
    <t>49.</t>
  </si>
  <si>
    <t>Policealna Szkoła Logistyki "Interlis" w Kaliszu ul. Nowy Rynek 7</t>
  </si>
  <si>
    <t>50.</t>
  </si>
  <si>
    <t>Policealna Szkoła Kosmetyki "Interlis" w Kaliszu ul. Nowy Rynek 7</t>
  </si>
  <si>
    <t>51.</t>
  </si>
  <si>
    <t>52.</t>
  </si>
  <si>
    <t>854/85403</t>
  </si>
  <si>
    <t>53.</t>
  </si>
  <si>
    <t>54.</t>
  </si>
  <si>
    <t>854/85410</t>
  </si>
  <si>
    <t>Internat Lic. Ogólnokszt. Sióstr Nazaretanek  w Kaliszu ul. Harcerska 1</t>
  </si>
  <si>
    <t>Razem</t>
  </si>
  <si>
    <t>Zaoczna Policealna Szkoła Hotelarstwa  "Cosinus" w Kaliszu ul.3 Maja 18</t>
  </si>
  <si>
    <t>Zaoczna Policealna Szkoła Ochrony Fizycznej Osób i Mienia "Cosinus" w Kaliszu ul.F.Chopina 23</t>
  </si>
  <si>
    <t>Zaoczna Policealna Szkoła Obsługi Turystycznej "Cosinus" w Kaliszu ul.F.Chopina 23</t>
  </si>
  <si>
    <t>Zaoczna Policealna Szkoła "Cosinus" w Kaliszu ul. 3 Maja 18</t>
  </si>
  <si>
    <t>Zaoczna Policealna Szkoła Rachunkowości  "Cosinus" w Kaliszu ul. 3 Maja 18</t>
  </si>
  <si>
    <t>Zaoczna Policealna Szkoła  Technik Prac Biurowych "Cosinus" w Kaliszu ul. F.Chopina 23</t>
  </si>
  <si>
    <t>Zaoczna Policealna Szkoła Informatyki "Cosinus" w Kaliszu ul. 3 Maja 18</t>
  </si>
  <si>
    <t xml:space="preserve">Zaoczna Policealna Szkoła Administracji "Cosinus" w Kaliszu ul.F. Chopina 23 </t>
  </si>
  <si>
    <t>Zaoczna Policealna Szkoła Organizacji Reklamy "Cosinus" w Kaliszu ul. F.Chopina 23</t>
  </si>
  <si>
    <t>Plan  na 2009 r.po zmiznach</t>
  </si>
  <si>
    <t>Plan na  2009 r.po zmianach</t>
  </si>
  <si>
    <t>Plan na 2009 r.po zmianach</t>
  </si>
  <si>
    <t>Prywatne Liceum Ogólnokształcące dla Dorosłych w Kaliszu ul. Kordeckiego 34*</t>
  </si>
  <si>
    <t>55.</t>
  </si>
  <si>
    <t>Policealna Szkoła Internetu"Interlis" w Kaliszu ul. Nowy Rynek 7</t>
  </si>
  <si>
    <t>56.</t>
  </si>
  <si>
    <t>854/80404</t>
  </si>
  <si>
    <t xml:space="preserve"> Specjalny Ośrodek Wychowawczy im. Św. Alojzego Orione w Kaliszu ul.. Kościuszki 24</t>
  </si>
  <si>
    <t xml:space="preserve">Zaoczne  Liceum Ogólnokształcące dla Dorosłych "Cosinus" w Kaliszu ul. Kordeckiego 34, </t>
  </si>
  <si>
    <t xml:space="preserve">Zaoczne Uzupelniające Liceum Ogólnokształcące dla Dorosłych "Cosinus" w Kaliszu ul. Kordeckiego 34, </t>
  </si>
  <si>
    <t>Liceum Ogólnokształcące dla Dorosłych "Profesja" w Kaliszu ul. T.Kościuszki 10</t>
  </si>
  <si>
    <t>Uzupełniające Liceum Ogólnokształcące dla Dorosłych "Profesja" w Kaliszu ul.T.Kościuszki 10</t>
  </si>
  <si>
    <t>Liceum Ogólnokształcące dla Dorosłych "Żak" w Kaliszu ul. Serbinowska 22A</t>
  </si>
  <si>
    <t>Uzupełniające Liceum Ogólnokształcące dla Dorosłych "Żak" w Kaliszu ul. Serbinowska 22A</t>
  </si>
  <si>
    <t>Policealna Szkoła Rozwoju Zawodowego"Profesja" Kalisz ul.T.Kościuszki 10</t>
  </si>
  <si>
    <t>Policealna Szkoła Nauki i Biznesu "Żak"  Kalisz ul.Serbinowska 22</t>
  </si>
  <si>
    <t>Studium Bezpieczeństwa i Hogieny Pracy "OCHIKARA" w Kaliszu ul. Wodna 11-13</t>
  </si>
  <si>
    <t>Policealna Szkoła Detektywów i Pracowników Ochrony "OCHIKARA" w Kaliszu ul. Wodna 11-13</t>
  </si>
  <si>
    <t xml:space="preserve"> REALIZACJA PLANU  DOTACJI PODMIOTOWYCH UDZIELONYCH Z BUDŻETU KALISZA SZKOŁOM, PLACÓWKOM OŚWIATOWYM PROWADZONYM PRZEZ OSOBY PRAWNE NIEBĘDĄCE JEDNOSTKAMI SAMORZĄDU TERYTORIALNEGO ORAZ PRZEZ OSOBY  FIZYCZNE W  2009 ROKU.</t>
  </si>
  <si>
    <t>Średnia liczba uczniów</t>
  </si>
  <si>
    <t>Ośrodek Wychowawczy  Zgromadzenia Sióstr Matki Bożej Miłosierdzia w Kaliszu ul. Poznańska 26****</t>
  </si>
  <si>
    <t>Technikum Uzupełniające "Szkoleniowiec" w Kaliszu ul. Skalmierzycka 10 Technik Rolnik **</t>
  </si>
  <si>
    <t>Prywatne Uzupełniające Liceum Ogólnokształcące dla Dorosłych w Kaliszu ul. Kordeckiego 34***</t>
  </si>
  <si>
    <t>58( w tym 18 niepełn.)</t>
  </si>
  <si>
    <t>Szkoła Informatyki i Internetu w Kaliszu ul. Szkolna 5*****</t>
  </si>
  <si>
    <t>Poicealna.Szkoła Zarządz. i Finansów w Kaliszu ul. Szkolna 5*****</t>
  </si>
  <si>
    <t>*    szkoła zlikwidowana z końcem  stycznia 09 r.</t>
  </si>
  <si>
    <t>**   szkoła zlikwidowana z końcem lutego 09 r.</t>
  </si>
  <si>
    <t>*** szkoła zlikwidowana z końcem czerwca 09 r.</t>
  </si>
  <si>
    <t>**** szkoła zlikwidowana z końcem sierpnia 09 r.</t>
  </si>
  <si>
    <t>*****szkoły dotowane do końca sierpnia 09 r.</t>
  </si>
  <si>
    <t>Kalisz,dn.2.02.2010r.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</si>
</sst>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_z_ł_-;\-* #,##0.00\ _z_ł_-;_-* &quot;-&quot;\ _z_ł_-;_-@_-"/>
    <numFmt numFmtId="166" formatCode="_-* #,##0\ _z_ł_-;\-* #,##0\ _z_ł_-;_-* &quot;-&quot;??\ _z_ł_-;_-@_-"/>
    <numFmt numFmtId="167" formatCode="_-* #,##0.0\ _z_ł_-;\-* #,##0.0\ _z_ł_-;_-* &quot;-&quot;??\ _z_ł_-;_-@_-"/>
    <numFmt numFmtId="168" formatCode="_-* #,##0.000\ _z_ł_-;\-* #,##0.000\ _z_ł_-;_-* &quot;-&quot;??\ _z_ł_-;_-@_-"/>
    <numFmt numFmtId="169" formatCode="_-* #,##0.0\ _z_ł_-;\-* #,##0.0\ _z_ł_-;_-* &quot;-&quot;?\ _z_ł_-;_-@_-"/>
    <numFmt numFmtId="170" formatCode="_-* #,##0.0\ _z_ł_-;\-* #,##0.0\ _z_ł_-;_-* &quot;-&quot;\ _z_ł_-;_-@_-"/>
    <numFmt numFmtId="171" formatCode="0.0000"/>
    <numFmt numFmtId="172" formatCode="0.00000"/>
    <numFmt numFmtId="173" formatCode="0.000"/>
    <numFmt numFmtId="174" formatCode="0.000000"/>
    <numFmt numFmtId="175" formatCode="0.0000000"/>
    <numFmt numFmtId="176" formatCode="0.00000000"/>
    <numFmt numFmtId="177" formatCode="0.000000000"/>
    <numFmt numFmtId="178" formatCode="_-* #,##0.000\ _z_ł_-;\-* #,##0.000\ _z_ł_-;_-* &quot;-&quot;\ _z_ł_-;_-@_-"/>
    <numFmt numFmtId="179" formatCode="_-* #,##0.0000\ _z_ł_-;\-* #,##0.0000\ _z_ł_-;_-* &quot;-&quot;\ _z_ł_-;_-@_-"/>
    <numFmt numFmtId="180" formatCode="_-* #,##0\ _z_ł_-;\-* #,##0\ _z_ł_-;_-* &quot;-&quot;?\ _z_ł_-;_-@_-"/>
    <numFmt numFmtId="181" formatCode="_-* #,##0.00\ _z_ł_-;\-* #,##0.00\ _z_ł_-;_-* &quot;-&quot;?\ _z_ł_-;_-@_-"/>
    <numFmt numFmtId="182" formatCode="#,##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"/>
    <numFmt numFmtId="188" formatCode="#,##0_ ;\-#,##0\ "/>
    <numFmt numFmtId="189" formatCode="#,##0.00_ ;\-#,##0.00\ "/>
    <numFmt numFmtId="190" formatCode="#&quot; &quot;???/???"/>
    <numFmt numFmtId="191" formatCode="#,##0.0_ ;\-#,##0.0\ "/>
    <numFmt numFmtId="192" formatCode="#,##0.000_ ;\-#,##0.000\ "/>
    <numFmt numFmtId="193" formatCode="_-* #,##0.000\ _z_ł_-;\-* #,##0.000\ _z_ł_-;_-* &quot;-&quot;???\ _z_ł_-;_-@_-"/>
    <numFmt numFmtId="194" formatCode="#,##0.0000"/>
    <numFmt numFmtId="195" formatCode="#,##0.00000"/>
  </numFmts>
  <fonts count="18">
    <font>
      <sz val="10"/>
      <name val="Arial"/>
      <family val="0"/>
    </font>
    <font>
      <u val="single"/>
      <sz val="7.5"/>
      <color indexed="12"/>
      <name val="Arial CE"/>
      <family val="0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20" applyBorder="1">
      <alignment/>
      <protection/>
    </xf>
    <xf numFmtId="0" fontId="2" fillId="0" borderId="0" xfId="20" applyBorder="1" applyAlignment="1">
      <alignment horizontal="center"/>
      <protection/>
    </xf>
    <xf numFmtId="43" fontId="2" fillId="0" borderId="0" xfId="20" applyNumberFormat="1" applyBorder="1">
      <alignment/>
      <protection/>
    </xf>
    <xf numFmtId="0" fontId="2" fillId="0" borderId="0" xfId="20">
      <alignment/>
      <protection/>
    </xf>
    <xf numFmtId="0" fontId="2" fillId="0" borderId="0" xfId="20" applyAlignment="1">
      <alignment vertical="center"/>
      <protection/>
    </xf>
    <xf numFmtId="0" fontId="2" fillId="0" borderId="0" xfId="20" applyFont="1">
      <alignment/>
      <protection/>
    </xf>
    <xf numFmtId="43" fontId="2" fillId="0" borderId="0" xfId="20" applyNumberFormat="1">
      <alignment/>
      <protection/>
    </xf>
    <xf numFmtId="0" fontId="2" fillId="0" borderId="0" xfId="21" applyFill="1" applyBorder="1">
      <alignment/>
      <protection/>
    </xf>
    <xf numFmtId="3" fontId="6" fillId="0" borderId="0" xfId="19" applyNumberFormat="1" applyFont="1" applyFill="1" applyBorder="1">
      <alignment/>
      <protection/>
    </xf>
    <xf numFmtId="0" fontId="2" fillId="0" borderId="0" xfId="21">
      <alignment/>
      <protection/>
    </xf>
    <xf numFmtId="165" fontId="2" fillId="0" borderId="0" xfId="20" applyNumberFormat="1" applyBorder="1" applyAlignment="1">
      <alignment horizontal="center" vertical="center"/>
      <protection/>
    </xf>
    <xf numFmtId="43" fontId="2" fillId="0" borderId="0" xfId="20" applyNumberFormat="1" applyFont="1">
      <alignment/>
      <protection/>
    </xf>
    <xf numFmtId="0" fontId="4" fillId="0" borderId="0" xfId="20" applyFont="1">
      <alignment/>
      <protection/>
    </xf>
    <xf numFmtId="0" fontId="2" fillId="0" borderId="0" xfId="20" applyAlignment="1">
      <alignment horizontal="center"/>
      <protection/>
    </xf>
    <xf numFmtId="0" fontId="2" fillId="0" borderId="0" xfId="20" applyFont="1" applyBorder="1">
      <alignment/>
      <protection/>
    </xf>
    <xf numFmtId="166" fontId="2" fillId="0" borderId="0" xfId="20" applyNumberFormat="1" applyBorder="1">
      <alignment/>
      <protection/>
    </xf>
    <xf numFmtId="166" fontId="2" fillId="0" borderId="0" xfId="20" applyNumberFormat="1">
      <alignment/>
      <protection/>
    </xf>
    <xf numFmtId="41" fontId="5" fillId="0" borderId="0" xfId="20" applyNumberFormat="1" applyFont="1" applyBorder="1" applyAlignment="1">
      <alignment horizontal="center" vertical="center"/>
      <protection/>
    </xf>
    <xf numFmtId="0" fontId="2" fillId="0" borderId="0" xfId="20" applyFont="1" applyFill="1" applyBorder="1">
      <alignment/>
      <protection/>
    </xf>
    <xf numFmtId="0" fontId="2" fillId="0" borderId="0" xfId="20" applyFill="1" applyBorder="1">
      <alignment/>
      <protection/>
    </xf>
    <xf numFmtId="43" fontId="2" fillId="0" borderId="0" xfId="20" applyNumberFormat="1" applyFill="1" applyBorder="1">
      <alignment/>
      <protection/>
    </xf>
    <xf numFmtId="166" fontId="2" fillId="0" borderId="0" xfId="20" applyNumberFormat="1" applyFont="1">
      <alignment/>
      <protection/>
    </xf>
    <xf numFmtId="165" fontId="2" fillId="0" borderId="0" xfId="20" applyNumberFormat="1" applyFont="1" applyBorder="1" applyAlignment="1">
      <alignment horizontal="center" vertical="center"/>
      <protection/>
    </xf>
    <xf numFmtId="41" fontId="2" fillId="0" borderId="0" xfId="20" applyNumberFormat="1" applyBorder="1">
      <alignment/>
      <protection/>
    </xf>
    <xf numFmtId="165" fontId="0" fillId="0" borderId="1" xfId="20" applyNumberFormat="1" applyFont="1" applyBorder="1" applyAlignment="1">
      <alignment horizontal="center" vertical="center"/>
      <protection/>
    </xf>
    <xf numFmtId="165" fontId="7" fillId="0" borderId="2" xfId="20" applyNumberFormat="1" applyFont="1" applyBorder="1" applyAlignment="1">
      <alignment horizontal="center" vertical="center"/>
      <protection/>
    </xf>
    <xf numFmtId="165" fontId="0" fillId="0" borderId="2" xfId="20" applyNumberFormat="1" applyFont="1" applyBorder="1" applyAlignment="1">
      <alignment horizontal="center" vertical="center"/>
      <protection/>
    </xf>
    <xf numFmtId="165" fontId="8" fillId="0" borderId="1" xfId="20" applyNumberFormat="1" applyFont="1" applyBorder="1" applyAlignment="1">
      <alignment horizontal="center" vertical="center"/>
      <protection/>
    </xf>
    <xf numFmtId="165" fontId="9" fillId="0" borderId="2" xfId="20" applyNumberFormat="1" applyFont="1" applyBorder="1" applyAlignment="1">
      <alignment horizontal="center" vertical="center"/>
      <protection/>
    </xf>
    <xf numFmtId="165" fontId="8" fillId="0" borderId="3" xfId="20" applyNumberFormat="1" applyFont="1" applyBorder="1" applyAlignment="1">
      <alignment horizontal="center" vertical="center"/>
      <protection/>
    </xf>
    <xf numFmtId="165" fontId="8" fillId="0" borderId="4" xfId="20" applyNumberFormat="1" applyFont="1" applyBorder="1" applyAlignment="1">
      <alignment horizontal="center" vertical="center"/>
      <protection/>
    </xf>
    <xf numFmtId="165" fontId="8" fillId="0" borderId="5" xfId="20" applyNumberFormat="1" applyFont="1" applyBorder="1" applyAlignment="1">
      <alignment horizontal="center" vertical="center"/>
      <protection/>
    </xf>
    <xf numFmtId="165" fontId="8" fillId="0" borderId="6" xfId="20" applyNumberFormat="1" applyFont="1" applyBorder="1" applyAlignment="1">
      <alignment horizontal="center" vertical="center"/>
      <protection/>
    </xf>
    <xf numFmtId="165" fontId="8" fillId="0" borderId="7" xfId="20" applyNumberFormat="1" applyFont="1" applyBorder="1" applyAlignment="1">
      <alignment horizontal="center" vertical="center"/>
      <protection/>
    </xf>
    <xf numFmtId="165" fontId="8" fillId="0" borderId="8" xfId="20" applyNumberFormat="1" applyFont="1" applyBorder="1" applyAlignment="1">
      <alignment horizontal="center" vertical="center"/>
      <protection/>
    </xf>
    <xf numFmtId="165" fontId="8" fillId="0" borderId="9" xfId="20" applyNumberFormat="1" applyFont="1" applyBorder="1" applyAlignment="1">
      <alignment horizontal="center" vertical="center"/>
      <protection/>
    </xf>
    <xf numFmtId="165" fontId="8" fillId="0" borderId="10" xfId="20" applyNumberFormat="1" applyFont="1" applyBorder="1" applyAlignment="1">
      <alignment horizontal="center" vertical="center"/>
      <protection/>
    </xf>
    <xf numFmtId="165" fontId="8" fillId="0" borderId="11" xfId="20" applyNumberFormat="1" applyFont="1" applyBorder="1" applyAlignment="1">
      <alignment horizontal="center" vertical="center"/>
      <protection/>
    </xf>
    <xf numFmtId="165" fontId="8" fillId="0" borderId="12" xfId="20" applyNumberFormat="1" applyFont="1" applyBorder="1" applyAlignment="1">
      <alignment horizontal="center" vertical="center"/>
      <protection/>
    </xf>
    <xf numFmtId="165" fontId="8" fillId="0" borderId="13" xfId="20" applyNumberFormat="1" applyFont="1" applyBorder="1" applyAlignment="1">
      <alignment horizontal="center" vertical="center"/>
      <protection/>
    </xf>
    <xf numFmtId="165" fontId="8" fillId="0" borderId="14" xfId="20" applyNumberFormat="1" applyFont="1" applyBorder="1" applyAlignment="1">
      <alignment horizontal="center" vertical="center"/>
      <protection/>
    </xf>
    <xf numFmtId="165" fontId="8" fillId="0" borderId="15" xfId="20" applyNumberFormat="1" applyFont="1" applyBorder="1" applyAlignment="1">
      <alignment horizontal="center" vertical="center"/>
      <protection/>
    </xf>
    <xf numFmtId="165" fontId="9" fillId="0" borderId="1" xfId="20" applyNumberFormat="1" applyFont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left" vertical="center" wrapText="1"/>
      <protection/>
    </xf>
    <xf numFmtId="0" fontId="10" fillId="0" borderId="4" xfId="20" applyFont="1" applyFill="1" applyBorder="1" applyAlignment="1">
      <alignment horizontal="left" vertical="center" wrapText="1"/>
      <protection/>
    </xf>
    <xf numFmtId="0" fontId="10" fillId="0" borderId="6" xfId="20" applyFont="1" applyFill="1" applyBorder="1" applyAlignment="1">
      <alignment horizontal="left" vertical="center" wrapText="1"/>
      <protection/>
    </xf>
    <xf numFmtId="0" fontId="10" fillId="0" borderId="8" xfId="20" applyFont="1" applyFill="1" applyBorder="1" applyAlignment="1">
      <alignment horizontal="left" vertical="center" wrapText="1"/>
      <protection/>
    </xf>
    <xf numFmtId="0" fontId="10" fillId="0" borderId="8" xfId="20" applyFont="1" applyFill="1" applyBorder="1" applyAlignment="1">
      <alignment vertical="center" wrapText="1"/>
      <protection/>
    </xf>
    <xf numFmtId="165" fontId="11" fillId="0" borderId="2" xfId="20" applyNumberFormat="1" applyFont="1" applyBorder="1" applyAlignment="1">
      <alignment horizontal="center" vertical="center" wrapText="1"/>
      <protection/>
    </xf>
    <xf numFmtId="0" fontId="10" fillId="0" borderId="10" xfId="20" applyFont="1" applyFill="1" applyBorder="1" applyAlignment="1">
      <alignment horizontal="left" vertical="center" wrapText="1"/>
      <protection/>
    </xf>
    <xf numFmtId="0" fontId="10" fillId="0" borderId="12" xfId="20" applyFont="1" applyFill="1" applyBorder="1" applyAlignment="1">
      <alignment horizontal="left" vertical="center" wrapText="1"/>
      <protection/>
    </xf>
    <xf numFmtId="0" fontId="10" fillId="0" borderId="16" xfId="20" applyFont="1" applyFill="1" applyBorder="1" applyAlignment="1">
      <alignment horizontal="left" vertical="center" wrapText="1"/>
      <protection/>
    </xf>
    <xf numFmtId="0" fontId="10" fillId="0" borderId="2" xfId="18" applyFont="1" applyFill="1" applyBorder="1" applyAlignment="1">
      <alignment wrapText="1"/>
      <protection/>
    </xf>
    <xf numFmtId="165" fontId="10" fillId="0" borderId="1" xfId="20" applyNumberFormat="1" applyFont="1" applyBorder="1" applyAlignment="1">
      <alignment horizontal="center" vertical="center"/>
      <protection/>
    </xf>
    <xf numFmtId="165" fontId="10" fillId="0" borderId="2" xfId="20" applyNumberFormat="1" applyFont="1" applyBorder="1" applyAlignment="1">
      <alignment horizontal="center" vertical="center"/>
      <protection/>
    </xf>
    <xf numFmtId="2" fontId="11" fillId="0" borderId="2" xfId="20" applyNumberFormat="1" applyFont="1" applyFill="1" applyBorder="1" applyAlignment="1">
      <alignment horizontal="center" vertical="center"/>
      <protection/>
    </xf>
    <xf numFmtId="0" fontId="12" fillId="0" borderId="0" xfId="20" applyFont="1" applyBorder="1" applyAlignment="1">
      <alignment vertical="center"/>
      <protection/>
    </xf>
    <xf numFmtId="165" fontId="11" fillId="0" borderId="2" xfId="20" applyNumberFormat="1" applyFont="1" applyBorder="1" applyAlignment="1">
      <alignment horizontal="center" vertical="center"/>
      <protection/>
    </xf>
    <xf numFmtId="41" fontId="2" fillId="0" borderId="0" xfId="20" applyNumberFormat="1" applyFont="1" applyBorder="1">
      <alignment/>
      <protection/>
    </xf>
    <xf numFmtId="0" fontId="0" fillId="0" borderId="0" xfId="20" applyFont="1">
      <alignment/>
      <protection/>
    </xf>
    <xf numFmtId="43" fontId="7" fillId="2" borderId="0" xfId="15" applyFont="1" applyFill="1" applyBorder="1" applyAlignment="1">
      <alignment vertical="center" wrapText="1"/>
    </xf>
    <xf numFmtId="43" fontId="7" fillId="2" borderId="0" xfId="15" applyNumberFormat="1" applyFont="1" applyFill="1" applyBorder="1" applyAlignment="1">
      <alignment vertical="center" wrapText="1"/>
    </xf>
    <xf numFmtId="0" fontId="0" fillId="0" borderId="0" xfId="20" applyFont="1" applyBorder="1">
      <alignment/>
      <protection/>
    </xf>
    <xf numFmtId="43" fontId="0" fillId="0" borderId="0" xfId="15" applyFont="1" applyAlignment="1">
      <alignment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/>
    </xf>
    <xf numFmtId="43" fontId="0" fillId="0" borderId="0" xfId="15" applyNumberFormat="1" applyFont="1" applyAlignment="1">
      <alignment/>
    </xf>
    <xf numFmtId="0" fontId="14" fillId="3" borderId="12" xfId="20" applyFont="1" applyFill="1" applyBorder="1" applyAlignment="1">
      <alignment horizontal="center" vertical="center" wrapText="1"/>
      <protection/>
    </xf>
    <xf numFmtId="0" fontId="14" fillId="3" borderId="6" xfId="20" applyFont="1" applyFill="1" applyBorder="1" applyAlignment="1">
      <alignment horizontal="center" vertical="center" wrapText="1"/>
      <protection/>
    </xf>
    <xf numFmtId="0" fontId="15" fillId="3" borderId="7" xfId="20" applyFont="1" applyFill="1" applyBorder="1" applyAlignment="1">
      <alignment horizontal="center" vertical="center"/>
      <protection/>
    </xf>
    <xf numFmtId="0" fontId="15" fillId="3" borderId="8" xfId="20" applyFont="1" applyFill="1" applyBorder="1" applyAlignment="1">
      <alignment horizontal="center" vertical="center"/>
      <protection/>
    </xf>
    <xf numFmtId="0" fontId="9" fillId="3" borderId="6" xfId="20" applyFont="1" applyFill="1" applyBorder="1" applyAlignment="1">
      <alignment horizontal="center" vertical="center" wrapText="1"/>
      <protection/>
    </xf>
    <xf numFmtId="43" fontId="8" fillId="3" borderId="6" xfId="20" applyNumberFormat="1" applyFont="1" applyFill="1" applyBorder="1" applyAlignment="1">
      <alignment horizontal="center" vertical="center" wrapText="1"/>
      <protection/>
    </xf>
    <xf numFmtId="43" fontId="9" fillId="3" borderId="6" xfId="20" applyNumberFormat="1" applyFont="1" applyFill="1" applyBorder="1" applyAlignment="1">
      <alignment horizontal="center" vertical="center" wrapText="1"/>
      <protection/>
    </xf>
    <xf numFmtId="43" fontId="8" fillId="3" borderId="17" xfId="20" applyNumberFormat="1" applyFont="1" applyFill="1" applyBorder="1" applyAlignment="1">
      <alignment horizontal="center" vertical="center" wrapText="1"/>
      <protection/>
    </xf>
    <xf numFmtId="0" fontId="9" fillId="3" borderId="6" xfId="20" applyFont="1" applyFill="1" applyBorder="1" applyAlignment="1">
      <alignment horizontal="center" vertical="center"/>
      <protection/>
    </xf>
    <xf numFmtId="0" fontId="8" fillId="3" borderId="18" xfId="20" applyFont="1" applyFill="1" applyBorder="1" applyAlignment="1">
      <alignment horizontal="center" vertical="center" wrapText="1"/>
      <protection/>
    </xf>
    <xf numFmtId="0" fontId="8" fillId="3" borderId="8" xfId="20" applyFont="1" applyFill="1" applyBorder="1" applyAlignment="1">
      <alignment horizontal="center" vertical="center"/>
      <protection/>
    </xf>
    <xf numFmtId="41" fontId="8" fillId="3" borderId="8" xfId="20" applyNumberFormat="1" applyFont="1" applyFill="1" applyBorder="1" applyAlignment="1">
      <alignment horizontal="center" vertical="center"/>
      <protection/>
    </xf>
    <xf numFmtId="0" fontId="8" fillId="3" borderId="19" xfId="20" applyFont="1" applyFill="1" applyBorder="1" applyAlignment="1">
      <alignment horizontal="center" vertical="center"/>
      <protection/>
    </xf>
    <xf numFmtId="0" fontId="8" fillId="3" borderId="20" xfId="20" applyFont="1" applyFill="1" applyBorder="1" applyAlignment="1">
      <alignment horizontal="center" vertical="center"/>
      <protection/>
    </xf>
    <xf numFmtId="0" fontId="10" fillId="0" borderId="14" xfId="18" applyFont="1" applyFill="1" applyBorder="1" applyAlignment="1">
      <alignment wrapText="1"/>
      <protection/>
    </xf>
    <xf numFmtId="165" fontId="8" fillId="0" borderId="2" xfId="20" applyNumberFormat="1" applyFont="1" applyBorder="1" applyAlignment="1">
      <alignment horizontal="center" vertical="center"/>
      <protection/>
    </xf>
    <xf numFmtId="43" fontId="8" fillId="0" borderId="0" xfId="20" applyNumberFormat="1" applyFont="1">
      <alignment/>
      <protection/>
    </xf>
    <xf numFmtId="0" fontId="2" fillId="0" borderId="21" xfId="20" applyFont="1" applyBorder="1">
      <alignment/>
      <protection/>
    </xf>
    <xf numFmtId="43" fontId="11" fillId="0" borderId="2" xfId="20" applyNumberFormat="1" applyFont="1" applyFill="1" applyBorder="1" applyAlignment="1">
      <alignment horizontal="right" vertical="center"/>
      <protection/>
    </xf>
    <xf numFmtId="41" fontId="11" fillId="0" borderId="2" xfId="20" applyNumberFormat="1" applyFont="1" applyBorder="1" applyAlignment="1">
      <alignment horizontal="center" vertical="center"/>
      <protection/>
    </xf>
    <xf numFmtId="43" fontId="11" fillId="0" borderId="2" xfId="20" applyNumberFormat="1" applyFont="1" applyFill="1" applyBorder="1" applyAlignment="1">
      <alignment horizontal="center" vertical="center"/>
      <protection/>
    </xf>
    <xf numFmtId="43" fontId="11" fillId="0" borderId="2" xfId="20" applyNumberFormat="1" applyFont="1" applyBorder="1" applyAlignment="1">
      <alignment horizontal="right" vertical="center"/>
      <protection/>
    </xf>
    <xf numFmtId="43" fontId="11" fillId="0" borderId="2" xfId="20" applyNumberFormat="1" applyFont="1" applyBorder="1" applyAlignment="1">
      <alignment vertical="center"/>
      <protection/>
    </xf>
    <xf numFmtId="43" fontId="10" fillId="0" borderId="2" xfId="20" applyNumberFormat="1" applyFont="1" applyBorder="1" applyAlignment="1">
      <alignment horizontal="right" vertical="center"/>
      <protection/>
    </xf>
    <xf numFmtId="43" fontId="10" fillId="0" borderId="22" xfId="20" applyNumberFormat="1" applyFont="1" applyBorder="1" applyAlignment="1">
      <alignment horizontal="center" vertical="center"/>
      <protection/>
    </xf>
    <xf numFmtId="2" fontId="10" fillId="0" borderId="4" xfId="20" applyNumberFormat="1" applyFont="1" applyFill="1" applyBorder="1" applyAlignment="1">
      <alignment horizontal="center" vertical="center" wrapText="1"/>
      <protection/>
    </xf>
    <xf numFmtId="41" fontId="10" fillId="0" borderId="4" xfId="20" applyNumberFormat="1" applyFont="1" applyBorder="1" applyAlignment="1">
      <alignment horizontal="center" vertical="center"/>
      <protection/>
    </xf>
    <xf numFmtId="43" fontId="10" fillId="0" borderId="4" xfId="20" applyNumberFormat="1" applyFont="1" applyBorder="1" applyAlignment="1">
      <alignment horizontal="center" vertical="center"/>
      <protection/>
    </xf>
    <xf numFmtId="43" fontId="10" fillId="0" borderId="4" xfId="20" applyNumberFormat="1" applyFont="1" applyBorder="1" applyAlignment="1">
      <alignment horizontal="right" vertical="center"/>
      <protection/>
    </xf>
    <xf numFmtId="43" fontId="10" fillId="0" borderId="4" xfId="20" applyNumberFormat="1" applyFont="1" applyBorder="1" applyAlignment="1">
      <alignment vertical="center"/>
      <protection/>
    </xf>
    <xf numFmtId="43" fontId="10" fillId="0" borderId="23" xfId="20" applyNumberFormat="1" applyFont="1" applyBorder="1" applyAlignment="1">
      <alignment horizontal="center" vertical="center"/>
      <protection/>
    </xf>
    <xf numFmtId="2" fontId="10" fillId="0" borderId="6" xfId="20" applyNumberFormat="1" applyFont="1" applyFill="1" applyBorder="1" applyAlignment="1">
      <alignment horizontal="center" vertical="center" wrapText="1"/>
      <protection/>
    </xf>
    <xf numFmtId="41" fontId="10" fillId="0" borderId="6" xfId="20" applyNumberFormat="1" applyFont="1" applyBorder="1" applyAlignment="1">
      <alignment horizontal="center" vertical="center"/>
      <protection/>
    </xf>
    <xf numFmtId="43" fontId="10" fillId="0" borderId="6" xfId="20" applyNumberFormat="1" applyFont="1" applyBorder="1" applyAlignment="1">
      <alignment vertical="center"/>
      <protection/>
    </xf>
    <xf numFmtId="43" fontId="10" fillId="0" borderId="6" xfId="20" applyNumberFormat="1" applyFont="1" applyBorder="1" applyAlignment="1">
      <alignment horizontal="right" vertical="center"/>
      <protection/>
    </xf>
    <xf numFmtId="43" fontId="10" fillId="0" borderId="18" xfId="20" applyNumberFormat="1" applyFont="1" applyBorder="1" applyAlignment="1">
      <alignment horizontal="center" vertical="center"/>
      <protection/>
    </xf>
    <xf numFmtId="43" fontId="10" fillId="0" borderId="6" xfId="20" applyNumberFormat="1" applyFont="1" applyBorder="1" applyAlignment="1">
      <alignment horizontal="center" vertical="center"/>
      <protection/>
    </xf>
    <xf numFmtId="41" fontId="10" fillId="0" borderId="8" xfId="20" applyNumberFormat="1" applyFont="1" applyBorder="1" applyAlignment="1">
      <alignment horizontal="center" vertical="center"/>
      <protection/>
    </xf>
    <xf numFmtId="43" fontId="10" fillId="0" borderId="8" xfId="20" applyNumberFormat="1" applyFont="1" applyBorder="1" applyAlignment="1">
      <alignment horizontal="center" vertical="center"/>
      <protection/>
    </xf>
    <xf numFmtId="43" fontId="10" fillId="0" borderId="8" xfId="20" applyNumberFormat="1" applyFont="1" applyBorder="1" applyAlignment="1">
      <alignment horizontal="right" vertical="center"/>
      <protection/>
    </xf>
    <xf numFmtId="43" fontId="10" fillId="0" borderId="8" xfId="20" applyNumberFormat="1" applyFont="1" applyBorder="1" applyAlignment="1">
      <alignment vertical="center"/>
      <protection/>
    </xf>
    <xf numFmtId="43" fontId="10" fillId="0" borderId="20" xfId="20" applyNumberFormat="1" applyFont="1" applyBorder="1" applyAlignment="1">
      <alignment horizontal="center" vertical="center"/>
      <protection/>
    </xf>
    <xf numFmtId="43" fontId="11" fillId="0" borderId="2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 horizontal="center" vertical="center"/>
    </xf>
    <xf numFmtId="43" fontId="10" fillId="0" borderId="24" xfId="20" applyNumberFormat="1" applyFont="1" applyBorder="1" applyAlignment="1">
      <alignment horizontal="center" vertical="center"/>
      <protection/>
    </xf>
    <xf numFmtId="2" fontId="10" fillId="0" borderId="10" xfId="20" applyNumberFormat="1" applyFont="1" applyFill="1" applyBorder="1" applyAlignment="1">
      <alignment horizontal="center" vertical="center" wrapText="1"/>
      <protection/>
    </xf>
    <xf numFmtId="41" fontId="10" fillId="0" borderId="10" xfId="20" applyNumberFormat="1" applyFont="1" applyBorder="1" applyAlignment="1">
      <alignment horizontal="center" vertical="center"/>
      <protection/>
    </xf>
    <xf numFmtId="43" fontId="10" fillId="0" borderId="10" xfId="20" applyNumberFormat="1" applyFont="1" applyBorder="1" applyAlignment="1">
      <alignment horizontal="center" vertical="center"/>
      <protection/>
    </xf>
    <xf numFmtId="43" fontId="10" fillId="0" borderId="10" xfId="20" applyNumberFormat="1" applyFont="1" applyBorder="1" applyAlignment="1">
      <alignment horizontal="right" vertical="center"/>
      <protection/>
    </xf>
    <xf numFmtId="43" fontId="10" fillId="0" borderId="10" xfId="20" applyNumberFormat="1" applyFont="1" applyBorder="1" applyAlignment="1">
      <alignment vertical="center"/>
      <protection/>
    </xf>
    <xf numFmtId="43" fontId="10" fillId="0" borderId="25" xfId="20" applyNumberFormat="1" applyFont="1" applyBorder="1" applyAlignment="1">
      <alignment horizontal="center" vertical="center"/>
      <protection/>
    </xf>
    <xf numFmtId="2" fontId="10" fillId="0" borderId="12" xfId="20" applyNumberFormat="1" applyFont="1" applyFill="1" applyBorder="1" applyAlignment="1">
      <alignment horizontal="center" vertical="center" wrapText="1"/>
      <protection/>
    </xf>
    <xf numFmtId="41" fontId="10" fillId="0" borderId="12" xfId="20" applyNumberFormat="1" applyFont="1" applyBorder="1" applyAlignment="1">
      <alignment horizontal="center" vertical="center"/>
      <protection/>
    </xf>
    <xf numFmtId="43" fontId="10" fillId="0" borderId="12" xfId="20" applyNumberFormat="1" applyFont="1" applyBorder="1" applyAlignment="1">
      <alignment horizontal="center" vertical="center"/>
      <protection/>
    </xf>
    <xf numFmtId="43" fontId="10" fillId="0" borderId="12" xfId="20" applyNumberFormat="1" applyFont="1" applyBorder="1" applyAlignment="1">
      <alignment horizontal="right" vertical="center"/>
      <protection/>
    </xf>
    <xf numFmtId="43" fontId="10" fillId="0" borderId="12" xfId="20" applyNumberFormat="1" applyFont="1" applyBorder="1" applyAlignment="1">
      <alignment vertical="center"/>
      <protection/>
    </xf>
    <xf numFmtId="43" fontId="10" fillId="0" borderId="26" xfId="20" applyNumberFormat="1" applyFont="1" applyBorder="1" applyAlignment="1">
      <alignment horizontal="center" vertical="center"/>
      <protection/>
    </xf>
    <xf numFmtId="2" fontId="10" fillId="0" borderId="19" xfId="20" applyNumberFormat="1" applyFont="1" applyFill="1" applyBorder="1" applyAlignment="1">
      <alignment horizontal="center" vertical="center" wrapText="1"/>
      <protection/>
    </xf>
    <xf numFmtId="43" fontId="10" fillId="0" borderId="14" xfId="20" applyNumberFormat="1" applyFont="1" applyBorder="1" applyAlignment="1">
      <alignment horizontal="right" vertical="center"/>
      <protection/>
    </xf>
    <xf numFmtId="41" fontId="10" fillId="0" borderId="14" xfId="20" applyNumberFormat="1" applyFont="1" applyBorder="1" applyAlignment="1">
      <alignment horizontal="center" vertical="center"/>
      <protection/>
    </xf>
    <xf numFmtId="43" fontId="10" fillId="0" borderId="14" xfId="20" applyNumberFormat="1" applyFont="1" applyBorder="1" applyAlignment="1">
      <alignment horizontal="center" vertical="center"/>
      <protection/>
    </xf>
    <xf numFmtId="43" fontId="10" fillId="0" borderId="14" xfId="20" applyNumberFormat="1" applyFont="1" applyBorder="1" applyAlignment="1">
      <alignment vertical="center"/>
      <protection/>
    </xf>
    <xf numFmtId="2" fontId="11" fillId="0" borderId="2" xfId="20" applyNumberFormat="1" applyFont="1" applyFill="1" applyBorder="1" applyAlignment="1">
      <alignment horizontal="center" vertical="center" wrapText="1"/>
      <protection/>
    </xf>
    <xf numFmtId="43" fontId="11" fillId="0" borderId="2" xfId="20" applyNumberFormat="1" applyFont="1" applyBorder="1" applyAlignment="1">
      <alignment horizontal="center" vertical="center"/>
      <protection/>
    </xf>
    <xf numFmtId="43" fontId="11" fillId="0" borderId="22" xfId="20" applyNumberFormat="1" applyFont="1" applyBorder="1" applyAlignment="1">
      <alignment horizontal="center" vertical="center"/>
      <protection/>
    </xf>
    <xf numFmtId="2" fontId="10" fillId="0" borderId="27" xfId="20" applyNumberFormat="1" applyFont="1" applyFill="1" applyBorder="1" applyAlignment="1">
      <alignment horizontal="center" vertical="center" wrapText="1"/>
      <protection/>
    </xf>
    <xf numFmtId="41" fontId="10" fillId="0" borderId="17" xfId="20" applyNumberFormat="1" applyFont="1" applyBorder="1" applyAlignment="1">
      <alignment horizontal="center" vertical="center"/>
      <protection/>
    </xf>
    <xf numFmtId="43" fontId="10" fillId="0" borderId="28" xfId="20" applyNumberFormat="1" applyFont="1" applyBorder="1" applyAlignment="1">
      <alignment horizontal="right" vertical="center"/>
      <protection/>
    </xf>
    <xf numFmtId="41" fontId="10" fillId="0" borderId="2" xfId="20" applyNumberFormat="1" applyFont="1" applyBorder="1" applyAlignment="1">
      <alignment horizontal="center" vertical="center"/>
      <protection/>
    </xf>
    <xf numFmtId="43" fontId="10" fillId="0" borderId="2" xfId="20" applyNumberFormat="1" applyFont="1" applyBorder="1" applyAlignment="1">
      <alignment horizontal="center" vertical="center"/>
      <protection/>
    </xf>
    <xf numFmtId="43" fontId="10" fillId="0" borderId="2" xfId="20" applyNumberFormat="1" applyFont="1" applyBorder="1" applyAlignment="1">
      <alignment vertical="center"/>
      <protection/>
    </xf>
    <xf numFmtId="2" fontId="10" fillId="0" borderId="14" xfId="20" applyNumberFormat="1" applyFont="1" applyFill="1" applyBorder="1" applyAlignment="1">
      <alignment horizontal="center" vertical="center" wrapText="1"/>
      <protection/>
    </xf>
    <xf numFmtId="2" fontId="10" fillId="0" borderId="2" xfId="20" applyNumberFormat="1" applyFont="1" applyFill="1" applyBorder="1" applyAlignment="1">
      <alignment horizontal="center" vertical="center" wrapText="1"/>
      <protection/>
    </xf>
    <xf numFmtId="2" fontId="11" fillId="0" borderId="2" xfId="18" applyNumberFormat="1" applyFont="1" applyFill="1" applyBorder="1" applyAlignment="1">
      <alignment horizontal="center" vertical="center" wrapText="1"/>
      <protection/>
    </xf>
    <xf numFmtId="41" fontId="11" fillId="0" borderId="2" xfId="20" applyNumberFormat="1" applyFont="1" applyBorder="1" applyAlignment="1">
      <alignment vertical="center"/>
      <protection/>
    </xf>
    <xf numFmtId="43" fontId="11" fillId="0" borderId="2" xfId="20" applyNumberFormat="1" applyFont="1" applyFill="1" applyBorder="1" applyAlignment="1">
      <alignment vertical="center"/>
      <protection/>
    </xf>
    <xf numFmtId="41" fontId="11" fillId="0" borderId="2" xfId="20" applyNumberFormat="1" applyFont="1" applyFill="1" applyBorder="1" applyAlignment="1">
      <alignment horizontal="center" vertical="center"/>
      <protection/>
    </xf>
    <xf numFmtId="165" fontId="8" fillId="0" borderId="27" xfId="20" applyNumberFormat="1" applyFont="1" applyBorder="1" applyAlignment="1">
      <alignment horizontal="center" vertical="center"/>
      <protection/>
    </xf>
    <xf numFmtId="0" fontId="10" fillId="0" borderId="27" xfId="20" applyFont="1" applyFill="1" applyBorder="1" applyAlignment="1">
      <alignment horizontal="left" vertical="center" wrapText="1"/>
      <protection/>
    </xf>
    <xf numFmtId="41" fontId="10" fillId="0" borderId="27" xfId="20" applyNumberFormat="1" applyFont="1" applyBorder="1" applyAlignment="1">
      <alignment horizontal="center" vertical="center"/>
      <protection/>
    </xf>
    <xf numFmtId="43" fontId="10" fillId="0" borderId="27" xfId="20" applyNumberFormat="1" applyFont="1" applyBorder="1" applyAlignment="1">
      <alignment horizontal="right" vertical="center"/>
      <protection/>
    </xf>
    <xf numFmtId="43" fontId="10" fillId="0" borderId="27" xfId="20" applyNumberFormat="1" applyFont="1" applyBorder="1" applyAlignment="1">
      <alignment horizontal="center" vertical="center"/>
      <protection/>
    </xf>
    <xf numFmtId="43" fontId="10" fillId="0" borderId="27" xfId="20" applyNumberFormat="1" applyFont="1" applyBorder="1" applyAlignment="1">
      <alignment vertical="center"/>
      <protection/>
    </xf>
    <xf numFmtId="165" fontId="8" fillId="0" borderId="29" xfId="20" applyNumberFormat="1" applyFont="1" applyBorder="1" applyAlignment="1">
      <alignment horizontal="center" vertical="center"/>
      <protection/>
    </xf>
    <xf numFmtId="43" fontId="11" fillId="0" borderId="30" xfId="20" applyNumberFormat="1" applyFont="1" applyBorder="1" applyAlignment="1">
      <alignment horizontal="center" vertical="center"/>
      <protection/>
    </xf>
    <xf numFmtId="43" fontId="11" fillId="0" borderId="24" xfId="20" applyNumberFormat="1" applyFont="1" applyBorder="1" applyAlignment="1">
      <alignment horizontal="center" vertical="center"/>
      <protection/>
    </xf>
    <xf numFmtId="43" fontId="11" fillId="0" borderId="15" xfId="20" applyNumberFormat="1" applyFont="1" applyBorder="1" applyAlignment="1">
      <alignment horizontal="center" vertical="center"/>
      <protection/>
    </xf>
    <xf numFmtId="0" fontId="2" fillId="0" borderId="0" xfId="21" applyFont="1" applyFill="1" applyBorder="1">
      <alignment/>
      <protection/>
    </xf>
    <xf numFmtId="3" fontId="6" fillId="0" borderId="0" xfId="19" applyNumberFormat="1" applyFont="1" applyFill="1" applyBorder="1">
      <alignment/>
      <protection/>
    </xf>
    <xf numFmtId="43" fontId="10" fillId="0" borderId="30" xfId="20" applyNumberFormat="1" applyFont="1" applyBorder="1" applyAlignment="1">
      <alignment vertical="center"/>
      <protection/>
    </xf>
    <xf numFmtId="43" fontId="10" fillId="0" borderId="15" xfId="20" applyNumberFormat="1" applyFont="1" applyBorder="1" applyAlignment="1">
      <alignment vertical="center"/>
      <protection/>
    </xf>
    <xf numFmtId="43" fontId="10" fillId="0" borderId="31" xfId="20" applyNumberFormat="1" applyFont="1" applyBorder="1" applyAlignment="1">
      <alignment horizontal="right" vertical="center"/>
      <protection/>
    </xf>
    <xf numFmtId="43" fontId="10" fillId="0" borderId="20" xfId="20" applyNumberFormat="1" applyFont="1" applyBorder="1" applyAlignment="1">
      <alignment horizontal="right" vertical="center"/>
      <protection/>
    </xf>
    <xf numFmtId="43" fontId="10" fillId="0" borderId="25" xfId="20" applyNumberFormat="1" applyFont="1" applyBorder="1" applyAlignment="1">
      <alignment horizontal="right" vertical="center"/>
      <protection/>
    </xf>
    <xf numFmtId="43" fontId="10" fillId="0" borderId="24" xfId="20" applyNumberFormat="1" applyFont="1" applyBorder="1" applyAlignment="1">
      <alignment horizontal="right" vertical="center"/>
      <protection/>
    </xf>
    <xf numFmtId="0" fontId="2" fillId="0" borderId="0" xfId="20" applyFont="1" applyBorder="1" applyAlignment="1">
      <alignment horizontal="left"/>
      <protection/>
    </xf>
    <xf numFmtId="0" fontId="13" fillId="3" borderId="11" xfId="20" applyFont="1" applyFill="1" applyBorder="1" applyAlignment="1">
      <alignment horizontal="center" vertical="center"/>
      <protection/>
    </xf>
    <xf numFmtId="0" fontId="13" fillId="3" borderId="5" xfId="20" applyFont="1" applyFill="1" applyBorder="1" applyAlignment="1">
      <alignment horizontal="center" vertical="center"/>
      <protection/>
    </xf>
    <xf numFmtId="0" fontId="7" fillId="3" borderId="12" xfId="20" applyFont="1" applyFill="1" applyBorder="1" applyAlignment="1">
      <alignment horizontal="center" vertical="center"/>
      <protection/>
    </xf>
    <xf numFmtId="0" fontId="7" fillId="3" borderId="6" xfId="20" applyFont="1" applyFill="1" applyBorder="1" applyAlignment="1">
      <alignment horizontal="center" vertical="center"/>
      <protection/>
    </xf>
    <xf numFmtId="0" fontId="9" fillId="3" borderId="31" xfId="18" applyFont="1" applyFill="1" applyBorder="1" applyAlignment="1">
      <alignment horizontal="center" vertical="center" wrapText="1"/>
      <protection/>
    </xf>
    <xf numFmtId="0" fontId="9" fillId="3" borderId="4" xfId="18" applyFont="1" applyFill="1" applyBorder="1" applyAlignment="1">
      <alignment horizontal="center" vertical="center" wrapText="1"/>
      <protection/>
    </xf>
    <xf numFmtId="43" fontId="11" fillId="2" borderId="0" xfId="15" applyFont="1" applyFill="1" applyBorder="1" applyAlignment="1">
      <alignment horizontal="center" vertical="center" wrapText="1"/>
    </xf>
    <xf numFmtId="0" fontId="9" fillId="3" borderId="32" xfId="20" applyFont="1" applyFill="1" applyBorder="1" applyAlignment="1">
      <alignment horizontal="center" vertical="center"/>
      <protection/>
    </xf>
    <xf numFmtId="0" fontId="9" fillId="3" borderId="33" xfId="20" applyFont="1" applyFill="1" applyBorder="1" applyAlignment="1">
      <alignment horizontal="center" vertical="center"/>
      <protection/>
    </xf>
    <xf numFmtId="0" fontId="9" fillId="3" borderId="34" xfId="20" applyFont="1" applyFill="1" applyBorder="1" applyAlignment="1">
      <alignment horizontal="center" vertical="center"/>
      <protection/>
    </xf>
    <xf numFmtId="0" fontId="9" fillId="3" borderId="12" xfId="20" applyFont="1" applyFill="1" applyBorder="1" applyAlignment="1">
      <alignment horizontal="center" vertical="center"/>
      <protection/>
    </xf>
    <xf numFmtId="0" fontId="8" fillId="3" borderId="12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Normalny_ 2005 dotac do niepubl" xfId="18"/>
    <cellStyle name="Normalny_ 2005 Dotacje do  niep plan" xfId="19"/>
    <cellStyle name="Normalny_a 2006 plan dot" xfId="20"/>
    <cellStyle name="Normalny_analiza Walk05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view="pageBreakPreview" zoomScale="75" zoomScaleSheetLayoutView="75" workbookViewId="0" topLeftCell="D1">
      <selection activeCell="J93" sqref="J93"/>
    </sheetView>
  </sheetViews>
  <sheetFormatPr defaultColWidth="9.140625" defaultRowHeight="12.75"/>
  <cols>
    <col min="1" max="1" width="5.00390625" style="4" customWidth="1"/>
    <col min="2" max="2" width="9.7109375" style="14" customWidth="1"/>
    <col min="3" max="3" width="39.421875" style="4" customWidth="1"/>
    <col min="4" max="4" width="15.7109375" style="4" customWidth="1"/>
    <col min="5" max="5" width="18.140625" style="4" customWidth="1"/>
    <col min="6" max="6" width="24.28125" style="4" customWidth="1"/>
    <col min="7" max="7" width="12.7109375" style="7" customWidth="1"/>
    <col min="8" max="8" width="15.57421875" style="4" customWidth="1"/>
    <col min="9" max="9" width="20.28125" style="4" customWidth="1"/>
    <col min="10" max="10" width="13.140625" style="7" customWidth="1"/>
    <col min="11" max="11" width="19.8515625" style="4" customWidth="1"/>
    <col min="12" max="12" width="21.7109375" style="4" customWidth="1"/>
    <col min="13" max="13" width="18.7109375" style="4" customWidth="1"/>
    <col min="14" max="14" width="13.421875" style="4" bestFit="1" customWidth="1"/>
    <col min="15" max="16384" width="9.140625" style="4" customWidth="1"/>
  </cols>
  <sheetData>
    <row r="1" spans="1:10" ht="2.25" customHeight="1">
      <c r="A1" s="1"/>
      <c r="B1" s="2"/>
      <c r="C1" s="1"/>
      <c r="D1" s="1"/>
      <c r="E1" s="1"/>
      <c r="F1" s="1"/>
      <c r="G1" s="3"/>
      <c r="H1" s="1"/>
      <c r="I1" s="1"/>
      <c r="J1" s="3"/>
    </row>
    <row r="2" spans="1:13" ht="12.75" customHeight="1">
      <c r="A2" s="61" t="s">
        <v>0</v>
      </c>
      <c r="B2" s="170" t="s">
        <v>129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24.75" customHeight="1" thickBot="1">
      <c r="A3" s="61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3.5" customHeight="1" hidden="1" thickBot="1">
      <c r="A4" s="61"/>
      <c r="B4" s="61"/>
      <c r="C4" s="61"/>
      <c r="D4" s="61"/>
      <c r="E4" s="61"/>
      <c r="F4" s="61"/>
      <c r="G4" s="62"/>
      <c r="H4" s="61"/>
      <c r="I4" s="61"/>
      <c r="J4" s="62"/>
      <c r="K4" s="60"/>
      <c r="L4" s="60"/>
      <c r="M4" s="63"/>
    </row>
    <row r="5" spans="1:13" ht="6.75" customHeight="1" hidden="1" thickBot="1">
      <c r="A5" s="64"/>
      <c r="B5" s="65"/>
      <c r="C5" s="64"/>
      <c r="D5" s="64"/>
      <c r="E5" s="66"/>
      <c r="F5" s="66"/>
      <c r="G5" s="67"/>
      <c r="H5" s="66"/>
      <c r="I5" s="66"/>
      <c r="J5" s="67"/>
      <c r="K5" s="60"/>
      <c r="L5" s="60"/>
      <c r="M5" s="60"/>
    </row>
    <row r="6" spans="1:13" ht="36.75" customHeight="1">
      <c r="A6" s="164" t="s">
        <v>1</v>
      </c>
      <c r="B6" s="68" t="s">
        <v>2</v>
      </c>
      <c r="C6" s="166" t="s">
        <v>3</v>
      </c>
      <c r="D6" s="168" t="s">
        <v>130</v>
      </c>
      <c r="E6" s="174" t="s">
        <v>4</v>
      </c>
      <c r="F6" s="175"/>
      <c r="G6" s="175"/>
      <c r="H6" s="174" t="s">
        <v>5</v>
      </c>
      <c r="I6" s="174"/>
      <c r="J6" s="171"/>
      <c r="K6" s="171" t="s">
        <v>6</v>
      </c>
      <c r="L6" s="172"/>
      <c r="M6" s="173"/>
    </row>
    <row r="7" spans="1:13" ht="37.5" customHeight="1">
      <c r="A7" s="165"/>
      <c r="B7" s="69" t="s">
        <v>7</v>
      </c>
      <c r="C7" s="167"/>
      <c r="D7" s="169"/>
      <c r="E7" s="72" t="s">
        <v>110</v>
      </c>
      <c r="F7" s="72" t="s">
        <v>8</v>
      </c>
      <c r="G7" s="73" t="s">
        <v>9</v>
      </c>
      <c r="H7" s="72" t="s">
        <v>111</v>
      </c>
      <c r="I7" s="74" t="s">
        <v>8</v>
      </c>
      <c r="J7" s="75" t="s">
        <v>9</v>
      </c>
      <c r="K7" s="72" t="s">
        <v>112</v>
      </c>
      <c r="L7" s="76" t="s">
        <v>8</v>
      </c>
      <c r="M7" s="77" t="s">
        <v>9</v>
      </c>
    </row>
    <row r="8" spans="1:13" s="5" customFormat="1" ht="15.75" customHeight="1" thickBot="1">
      <c r="A8" s="70">
        <v>1</v>
      </c>
      <c r="B8" s="71">
        <v>2</v>
      </c>
      <c r="C8" s="71">
        <v>3</v>
      </c>
      <c r="D8" s="78">
        <v>4</v>
      </c>
      <c r="E8" s="79">
        <v>5</v>
      </c>
      <c r="F8" s="78">
        <v>6</v>
      </c>
      <c r="G8" s="78">
        <v>7</v>
      </c>
      <c r="H8" s="79">
        <v>8</v>
      </c>
      <c r="I8" s="78">
        <v>9</v>
      </c>
      <c r="J8" s="80">
        <v>10</v>
      </c>
      <c r="K8" s="78">
        <v>11</v>
      </c>
      <c r="L8" s="78">
        <v>12</v>
      </c>
      <c r="M8" s="81">
        <v>13</v>
      </c>
    </row>
    <row r="9" spans="1:13" ht="62.25" customHeight="1" thickBot="1">
      <c r="A9" s="28" t="s">
        <v>10</v>
      </c>
      <c r="B9" s="29" t="s">
        <v>11</v>
      </c>
      <c r="C9" s="44" t="s">
        <v>12</v>
      </c>
      <c r="D9" s="86">
        <f>F9/332.33/12</f>
        <v>207.66666666666666</v>
      </c>
      <c r="E9" s="87">
        <v>828167</v>
      </c>
      <c r="F9" s="88">
        <v>828166.36</v>
      </c>
      <c r="G9" s="89">
        <f>F9*100/E9</f>
        <v>99.9999227209005</v>
      </c>
      <c r="H9" s="87">
        <v>828167</v>
      </c>
      <c r="I9" s="90">
        <v>828166.36</v>
      </c>
      <c r="J9" s="89">
        <f>I9*100/H9</f>
        <v>99.9999227209005</v>
      </c>
      <c r="K9" s="91">
        <v>0</v>
      </c>
      <c r="L9" s="91">
        <v>0</v>
      </c>
      <c r="M9" s="92">
        <v>0</v>
      </c>
    </row>
    <row r="10" spans="1:13" ht="51.75" customHeight="1">
      <c r="A10" s="30" t="s">
        <v>13</v>
      </c>
      <c r="B10" s="31" t="s">
        <v>14</v>
      </c>
      <c r="C10" s="45" t="s">
        <v>15</v>
      </c>
      <c r="D10" s="93">
        <f>F10/507.39/12</f>
        <v>136.33333333333334</v>
      </c>
      <c r="E10" s="94">
        <v>0</v>
      </c>
      <c r="F10" s="95">
        <v>830090.04</v>
      </c>
      <c r="G10" s="96">
        <v>0</v>
      </c>
      <c r="H10" s="94">
        <v>0</v>
      </c>
      <c r="I10" s="97">
        <v>830090.04</v>
      </c>
      <c r="J10" s="96">
        <v>0</v>
      </c>
      <c r="K10" s="96">
        <v>0</v>
      </c>
      <c r="L10" s="96">
        <v>0</v>
      </c>
      <c r="M10" s="98">
        <v>0</v>
      </c>
    </row>
    <row r="11" spans="1:13" ht="54.75" customHeight="1">
      <c r="A11" s="32" t="s">
        <v>16</v>
      </c>
      <c r="B11" s="33" t="s">
        <v>14</v>
      </c>
      <c r="C11" s="46" t="s">
        <v>17</v>
      </c>
      <c r="D11" s="99" t="s">
        <v>134</v>
      </c>
      <c r="E11" s="100">
        <v>0</v>
      </c>
      <c r="F11" s="101">
        <v>706890.7</v>
      </c>
      <c r="G11" s="102">
        <v>0</v>
      </c>
      <c r="H11" s="100">
        <v>0</v>
      </c>
      <c r="I11" s="101">
        <v>706890.7</v>
      </c>
      <c r="J11" s="102">
        <v>0</v>
      </c>
      <c r="K11" s="102">
        <v>0</v>
      </c>
      <c r="L11" s="102">
        <v>0</v>
      </c>
      <c r="M11" s="103">
        <v>0</v>
      </c>
    </row>
    <row r="12" spans="1:16" ht="48.75" customHeight="1">
      <c r="A12" s="32" t="s">
        <v>18</v>
      </c>
      <c r="B12" s="33" t="s">
        <v>14</v>
      </c>
      <c r="C12" s="46" t="s">
        <v>19</v>
      </c>
      <c r="D12" s="99">
        <f>F12/380.54/12</f>
        <v>144.83333333333334</v>
      </c>
      <c r="E12" s="100">
        <v>0</v>
      </c>
      <c r="F12" s="104">
        <v>661378.52</v>
      </c>
      <c r="G12" s="102" t="s">
        <v>20</v>
      </c>
      <c r="H12" s="100">
        <v>0</v>
      </c>
      <c r="I12" s="101">
        <v>661378.52</v>
      </c>
      <c r="J12" s="102">
        <v>0</v>
      </c>
      <c r="K12" s="102">
        <v>0</v>
      </c>
      <c r="L12" s="102">
        <v>0</v>
      </c>
      <c r="M12" s="103">
        <v>0</v>
      </c>
      <c r="N12" s="6" t="s">
        <v>20</v>
      </c>
      <c r="P12" s="6" t="s">
        <v>20</v>
      </c>
    </row>
    <row r="13" spans="1:13" ht="47.25" customHeight="1">
      <c r="A13" s="32" t="s">
        <v>21</v>
      </c>
      <c r="B13" s="33" t="s">
        <v>14</v>
      </c>
      <c r="C13" s="46" t="s">
        <v>22</v>
      </c>
      <c r="D13" s="99">
        <f>F13/380.54/12</f>
        <v>147.58333333333331</v>
      </c>
      <c r="E13" s="100">
        <v>0</v>
      </c>
      <c r="F13" s="104">
        <v>673936.34</v>
      </c>
      <c r="G13" s="102">
        <v>0</v>
      </c>
      <c r="H13" s="100">
        <v>0</v>
      </c>
      <c r="I13" s="101">
        <v>673936.34</v>
      </c>
      <c r="J13" s="102">
        <v>0</v>
      </c>
      <c r="K13" s="102">
        <v>0</v>
      </c>
      <c r="L13" s="102">
        <v>0</v>
      </c>
      <c r="M13" s="103">
        <v>0</v>
      </c>
    </row>
    <row r="14" spans="1:15" ht="50.25" customHeight="1" thickBot="1">
      <c r="A14" s="34" t="s">
        <v>23</v>
      </c>
      <c r="B14" s="35" t="s">
        <v>14</v>
      </c>
      <c r="C14" s="47" t="s">
        <v>24</v>
      </c>
      <c r="D14" s="99">
        <f>F14/380.54/12</f>
        <v>230.91666666666666</v>
      </c>
      <c r="E14" s="105">
        <v>0</v>
      </c>
      <c r="F14" s="106">
        <v>1054476.34</v>
      </c>
      <c r="G14" s="107">
        <v>0</v>
      </c>
      <c r="H14" s="105" t="s">
        <v>20</v>
      </c>
      <c r="I14" s="108">
        <v>1054476.34</v>
      </c>
      <c r="J14" s="107">
        <v>0</v>
      </c>
      <c r="K14" s="107">
        <v>0</v>
      </c>
      <c r="L14" s="107">
        <v>0</v>
      </c>
      <c r="M14" s="109">
        <v>0</v>
      </c>
      <c r="O14" s="6" t="s">
        <v>20</v>
      </c>
    </row>
    <row r="15" spans="1:14" ht="18.75" customHeight="1" thickBot="1">
      <c r="A15" s="54"/>
      <c r="B15" s="55"/>
      <c r="C15" s="49" t="s">
        <v>14</v>
      </c>
      <c r="D15" s="110">
        <f>D10+D12+D13+D14+40+18</f>
        <v>717.6666666666666</v>
      </c>
      <c r="E15" s="87">
        <v>3982427</v>
      </c>
      <c r="F15" s="88">
        <f>SUM(F10:F14)</f>
        <v>3926771.9399999995</v>
      </c>
      <c r="G15" s="89">
        <f>F15*100/E15</f>
        <v>98.60248386222771</v>
      </c>
      <c r="H15" s="87">
        <v>3982427</v>
      </c>
      <c r="I15" s="90">
        <f>SUM(I10:I14)</f>
        <v>3926771.9399999995</v>
      </c>
      <c r="J15" s="89">
        <f>I15*100/H15</f>
        <v>98.60248386222771</v>
      </c>
      <c r="K15" s="91">
        <v>0</v>
      </c>
      <c r="L15" s="91">
        <v>0</v>
      </c>
      <c r="M15" s="92">
        <v>0</v>
      </c>
      <c r="N15" s="15" t="s">
        <v>20</v>
      </c>
    </row>
    <row r="16" spans="1:13" ht="36" customHeight="1">
      <c r="A16" s="30" t="s">
        <v>25</v>
      </c>
      <c r="B16" s="31" t="s">
        <v>26</v>
      </c>
      <c r="C16" s="45" t="s">
        <v>27</v>
      </c>
      <c r="D16" s="93">
        <f>F16/345.63/12</f>
        <v>84.66666666666667</v>
      </c>
      <c r="E16" s="94">
        <v>0</v>
      </c>
      <c r="F16" s="95">
        <v>351160.08</v>
      </c>
      <c r="G16" s="96">
        <v>0</v>
      </c>
      <c r="H16" s="94">
        <v>0</v>
      </c>
      <c r="I16" s="97">
        <v>351160.08</v>
      </c>
      <c r="J16" s="96">
        <v>0</v>
      </c>
      <c r="K16" s="96">
        <v>0</v>
      </c>
      <c r="L16" s="96">
        <v>0</v>
      </c>
      <c r="M16" s="98">
        <v>0</v>
      </c>
    </row>
    <row r="17" spans="1:13" ht="63.75" customHeight="1" thickBot="1">
      <c r="A17" s="34" t="s">
        <v>28</v>
      </c>
      <c r="B17" s="35" t="s">
        <v>26</v>
      </c>
      <c r="C17" s="48" t="s">
        <v>29</v>
      </c>
      <c r="D17" s="93">
        <f>F17/345.63/12</f>
        <v>84.08333333333333</v>
      </c>
      <c r="E17" s="105">
        <v>0</v>
      </c>
      <c r="F17" s="106">
        <v>348740.67</v>
      </c>
      <c r="G17" s="107">
        <v>0</v>
      </c>
      <c r="H17" s="105">
        <v>0</v>
      </c>
      <c r="I17" s="108">
        <v>348740.67</v>
      </c>
      <c r="J17" s="107">
        <v>0</v>
      </c>
      <c r="K17" s="107">
        <v>0</v>
      </c>
      <c r="L17" s="107">
        <v>0</v>
      </c>
      <c r="M17" s="109">
        <v>0</v>
      </c>
    </row>
    <row r="18" spans="1:14" ht="21" customHeight="1" thickBot="1">
      <c r="A18" s="25"/>
      <c r="B18" s="27"/>
      <c r="C18" s="49" t="s">
        <v>26</v>
      </c>
      <c r="D18" s="111">
        <f>SUM(D16:D17)</f>
        <v>168.75</v>
      </c>
      <c r="E18" s="87">
        <v>699901</v>
      </c>
      <c r="F18" s="88">
        <f>SUM(F16:F17)</f>
        <v>699900.75</v>
      </c>
      <c r="G18" s="89">
        <f>F18*100/E18</f>
        <v>99.99996428066255</v>
      </c>
      <c r="H18" s="87">
        <v>699901</v>
      </c>
      <c r="I18" s="90">
        <f>SUM(I16:I17)</f>
        <v>699900.75</v>
      </c>
      <c r="J18" s="89">
        <f>I18*100/H18</f>
        <v>99.99996428066255</v>
      </c>
      <c r="K18" s="91">
        <v>0</v>
      </c>
      <c r="L18" s="91">
        <v>0</v>
      </c>
      <c r="M18" s="92">
        <v>0</v>
      </c>
      <c r="N18" s="6" t="s">
        <v>20</v>
      </c>
    </row>
    <row r="19" spans="1:14" ht="37.5" customHeight="1">
      <c r="A19" s="30" t="s">
        <v>30</v>
      </c>
      <c r="B19" s="31" t="s">
        <v>31</v>
      </c>
      <c r="C19" s="45" t="s">
        <v>32</v>
      </c>
      <c r="D19" s="93">
        <f>F19/356.68/12</f>
        <v>16.25</v>
      </c>
      <c r="E19" s="94">
        <v>0</v>
      </c>
      <c r="F19" s="95">
        <v>69552.6</v>
      </c>
      <c r="G19" s="96">
        <v>0</v>
      </c>
      <c r="H19" s="94" t="s">
        <v>20</v>
      </c>
      <c r="I19" s="95"/>
      <c r="J19" s="97">
        <v>0</v>
      </c>
      <c r="K19" s="107">
        <v>0</v>
      </c>
      <c r="L19" s="95">
        <v>69552.6</v>
      </c>
      <c r="M19" s="112">
        <v>0</v>
      </c>
      <c r="N19" s="6" t="s">
        <v>20</v>
      </c>
    </row>
    <row r="20" spans="1:14" ht="38.25" customHeight="1">
      <c r="A20" s="32" t="s">
        <v>33</v>
      </c>
      <c r="B20" s="33" t="s">
        <v>31</v>
      </c>
      <c r="C20" s="46" t="s">
        <v>34</v>
      </c>
      <c r="D20" s="93">
        <f>F20/356.68/12</f>
        <v>47.5</v>
      </c>
      <c r="E20" s="100">
        <v>0</v>
      </c>
      <c r="F20" s="104">
        <v>203307.6</v>
      </c>
      <c r="G20" s="102">
        <v>0</v>
      </c>
      <c r="H20" s="100">
        <v>0</v>
      </c>
      <c r="I20" s="104">
        <v>0</v>
      </c>
      <c r="J20" s="101">
        <v>0</v>
      </c>
      <c r="K20" s="107">
        <v>0</v>
      </c>
      <c r="L20" s="104">
        <v>203307.6</v>
      </c>
      <c r="M20" s="103">
        <v>0</v>
      </c>
      <c r="N20" s="6" t="s">
        <v>20</v>
      </c>
    </row>
    <row r="21" spans="1:13" ht="45.75" customHeight="1">
      <c r="A21" s="32" t="s">
        <v>35</v>
      </c>
      <c r="B21" s="33" t="s">
        <v>31</v>
      </c>
      <c r="C21" s="46" t="s">
        <v>113</v>
      </c>
      <c r="D21" s="99">
        <f>F21/125</f>
        <v>19</v>
      </c>
      <c r="E21" s="100">
        <v>0</v>
      </c>
      <c r="F21" s="104">
        <v>2375</v>
      </c>
      <c r="G21" s="102">
        <v>0</v>
      </c>
      <c r="H21" s="100">
        <v>0</v>
      </c>
      <c r="I21" s="104">
        <v>0</v>
      </c>
      <c r="J21" s="101">
        <v>0</v>
      </c>
      <c r="K21" s="107">
        <v>0</v>
      </c>
      <c r="L21" s="104">
        <v>2375</v>
      </c>
      <c r="M21" s="103">
        <v>0</v>
      </c>
    </row>
    <row r="22" spans="1:13" ht="53.25" customHeight="1">
      <c r="A22" s="32" t="s">
        <v>36</v>
      </c>
      <c r="B22" s="33" t="s">
        <v>31</v>
      </c>
      <c r="C22" s="46" t="s">
        <v>133</v>
      </c>
      <c r="D22" s="99">
        <f>F22/104.15/6</f>
        <v>9.833333333333334</v>
      </c>
      <c r="E22" s="100">
        <v>0</v>
      </c>
      <c r="F22" s="104">
        <v>6144.85</v>
      </c>
      <c r="G22" s="102">
        <v>0</v>
      </c>
      <c r="H22" s="100">
        <v>0</v>
      </c>
      <c r="I22" s="104">
        <v>0</v>
      </c>
      <c r="J22" s="101">
        <v>0</v>
      </c>
      <c r="K22" s="107">
        <v>0</v>
      </c>
      <c r="L22" s="104">
        <v>6144.85</v>
      </c>
      <c r="M22" s="103">
        <v>0</v>
      </c>
    </row>
    <row r="23" spans="1:15" ht="61.5" customHeight="1">
      <c r="A23" s="32" t="s">
        <v>37</v>
      </c>
      <c r="B23" s="33" t="s">
        <v>31</v>
      </c>
      <c r="C23" s="46" t="s">
        <v>119</v>
      </c>
      <c r="D23" s="99">
        <f>F23/125/12</f>
        <v>376.9166666666667</v>
      </c>
      <c r="E23" s="100">
        <v>0</v>
      </c>
      <c r="F23" s="104">
        <v>565375</v>
      </c>
      <c r="G23" s="102">
        <v>0</v>
      </c>
      <c r="H23" s="100">
        <v>0</v>
      </c>
      <c r="I23" s="104">
        <v>0</v>
      </c>
      <c r="J23" s="101">
        <v>0</v>
      </c>
      <c r="K23" s="107">
        <v>0</v>
      </c>
      <c r="L23" s="104">
        <v>565375</v>
      </c>
      <c r="M23" s="103">
        <v>0</v>
      </c>
      <c r="O23" s="6" t="s">
        <v>20</v>
      </c>
    </row>
    <row r="24" spans="1:13" ht="57.75" customHeight="1">
      <c r="A24" s="32" t="s">
        <v>38</v>
      </c>
      <c r="B24" s="33" t="s">
        <v>31</v>
      </c>
      <c r="C24" s="46" t="s">
        <v>120</v>
      </c>
      <c r="D24" s="99">
        <f>F24/104.15/12</f>
        <v>295.6666666666667</v>
      </c>
      <c r="E24" s="100">
        <v>0</v>
      </c>
      <c r="F24" s="104">
        <v>369524.2</v>
      </c>
      <c r="G24" s="102">
        <v>0</v>
      </c>
      <c r="H24" s="100">
        <v>0</v>
      </c>
      <c r="I24" s="104">
        <v>0</v>
      </c>
      <c r="J24" s="101">
        <v>0</v>
      </c>
      <c r="K24" s="107">
        <v>0</v>
      </c>
      <c r="L24" s="104">
        <v>369524.2</v>
      </c>
      <c r="M24" s="103">
        <v>0</v>
      </c>
    </row>
    <row r="25" spans="1:13" ht="57" customHeight="1" thickBot="1">
      <c r="A25" s="36" t="s">
        <v>39</v>
      </c>
      <c r="B25" s="37" t="s">
        <v>31</v>
      </c>
      <c r="C25" s="50" t="s">
        <v>40</v>
      </c>
      <c r="D25" s="113">
        <f>F25/125/12</f>
        <v>32.416666666666664</v>
      </c>
      <c r="E25" s="114">
        <v>0</v>
      </c>
      <c r="F25" s="115">
        <v>48625</v>
      </c>
      <c r="G25" s="116">
        <v>0</v>
      </c>
      <c r="H25" s="114">
        <v>0</v>
      </c>
      <c r="I25" s="115">
        <v>0</v>
      </c>
      <c r="J25" s="117">
        <v>0</v>
      </c>
      <c r="K25" s="116">
        <v>0</v>
      </c>
      <c r="L25" s="115">
        <v>48625</v>
      </c>
      <c r="M25" s="118">
        <v>0</v>
      </c>
    </row>
    <row r="26" spans="1:13" ht="65.25" customHeight="1">
      <c r="A26" s="38" t="s">
        <v>41</v>
      </c>
      <c r="B26" s="39" t="s">
        <v>31</v>
      </c>
      <c r="C26" s="51" t="s">
        <v>42</v>
      </c>
      <c r="D26" s="119">
        <f>F26/104.15/12</f>
        <v>22.916666666666668</v>
      </c>
      <c r="E26" s="120">
        <v>0</v>
      </c>
      <c r="F26" s="121">
        <v>28641.25</v>
      </c>
      <c r="G26" s="122">
        <v>0</v>
      </c>
      <c r="H26" s="120">
        <v>0</v>
      </c>
      <c r="I26" s="121">
        <v>0</v>
      </c>
      <c r="J26" s="123">
        <v>0</v>
      </c>
      <c r="K26" s="159">
        <v>0</v>
      </c>
      <c r="L26" s="121">
        <v>28641.25</v>
      </c>
      <c r="M26" s="124">
        <v>0</v>
      </c>
    </row>
    <row r="27" spans="1:13" ht="46.5" customHeight="1">
      <c r="A27" s="32" t="s">
        <v>43</v>
      </c>
      <c r="B27" s="33" t="s">
        <v>31</v>
      </c>
      <c r="C27" s="46" t="s">
        <v>121</v>
      </c>
      <c r="D27" s="99">
        <f>F27/125/12</f>
        <v>93.83333333333333</v>
      </c>
      <c r="E27" s="100">
        <v>0</v>
      </c>
      <c r="F27" s="104">
        <v>140750</v>
      </c>
      <c r="G27" s="102">
        <v>0</v>
      </c>
      <c r="H27" s="100">
        <v>0</v>
      </c>
      <c r="I27" s="104">
        <v>0</v>
      </c>
      <c r="J27" s="101">
        <v>0</v>
      </c>
      <c r="K27" s="107">
        <v>0</v>
      </c>
      <c r="L27" s="104">
        <v>140750</v>
      </c>
      <c r="M27" s="103">
        <v>0</v>
      </c>
    </row>
    <row r="28" spans="1:13" ht="62.25" customHeight="1">
      <c r="A28" s="32" t="s">
        <v>44</v>
      </c>
      <c r="B28" s="33" t="s">
        <v>31</v>
      </c>
      <c r="C28" s="46" t="s">
        <v>122</v>
      </c>
      <c r="D28" s="99">
        <f>F28/104.15/12</f>
        <v>110.16666666666664</v>
      </c>
      <c r="E28" s="100">
        <v>0</v>
      </c>
      <c r="F28" s="104">
        <v>137686.3</v>
      </c>
      <c r="G28" s="102">
        <v>0</v>
      </c>
      <c r="H28" s="100">
        <v>0</v>
      </c>
      <c r="I28" s="104">
        <v>0</v>
      </c>
      <c r="J28" s="101">
        <v>0</v>
      </c>
      <c r="K28" s="107">
        <v>0</v>
      </c>
      <c r="L28" s="104">
        <v>137686.3</v>
      </c>
      <c r="M28" s="103">
        <v>0</v>
      </c>
    </row>
    <row r="29" spans="1:13" ht="51" customHeight="1">
      <c r="A29" s="30" t="s">
        <v>45</v>
      </c>
      <c r="B29" s="31" t="s">
        <v>31</v>
      </c>
      <c r="C29" s="45" t="s">
        <v>123</v>
      </c>
      <c r="D29" s="93">
        <f>F29/125/12</f>
        <v>29.75</v>
      </c>
      <c r="E29" s="94">
        <v>0</v>
      </c>
      <c r="F29" s="95">
        <v>44625</v>
      </c>
      <c r="G29" s="96">
        <v>0</v>
      </c>
      <c r="H29" s="94">
        <v>0</v>
      </c>
      <c r="I29" s="95">
        <v>0</v>
      </c>
      <c r="J29" s="97">
        <v>0</v>
      </c>
      <c r="K29" s="107">
        <v>0</v>
      </c>
      <c r="L29" s="95">
        <v>44625</v>
      </c>
      <c r="M29" s="98">
        <v>0</v>
      </c>
    </row>
    <row r="30" spans="1:13" ht="59.25" customHeight="1">
      <c r="A30" s="32" t="s">
        <v>47</v>
      </c>
      <c r="B30" s="33" t="s">
        <v>31</v>
      </c>
      <c r="C30" s="46" t="s">
        <v>124</v>
      </c>
      <c r="D30" s="99">
        <f>F30/104.15/12</f>
        <v>45.416666666666664</v>
      </c>
      <c r="E30" s="100">
        <v>0</v>
      </c>
      <c r="F30" s="104">
        <v>56761.75</v>
      </c>
      <c r="G30" s="102">
        <v>0</v>
      </c>
      <c r="H30" s="100">
        <v>0</v>
      </c>
      <c r="I30" s="104">
        <v>0</v>
      </c>
      <c r="J30" s="101">
        <v>0</v>
      </c>
      <c r="K30" s="107">
        <v>0</v>
      </c>
      <c r="L30" s="104">
        <v>56761.75</v>
      </c>
      <c r="M30" s="103">
        <v>0</v>
      </c>
    </row>
    <row r="31" spans="1:16" ht="63.75" customHeight="1">
      <c r="A31" s="32" t="s">
        <v>49</v>
      </c>
      <c r="B31" s="33" t="s">
        <v>31</v>
      </c>
      <c r="C31" s="46" t="s">
        <v>46</v>
      </c>
      <c r="D31" s="99">
        <f>F31/125/12</f>
        <v>52.833333333333336</v>
      </c>
      <c r="E31" s="100">
        <v>0</v>
      </c>
      <c r="F31" s="104">
        <v>79250</v>
      </c>
      <c r="G31" s="102">
        <v>0</v>
      </c>
      <c r="H31" s="100">
        <v>0</v>
      </c>
      <c r="I31" s="104">
        <v>0</v>
      </c>
      <c r="J31" s="101">
        <v>0</v>
      </c>
      <c r="K31" s="107">
        <v>0</v>
      </c>
      <c r="L31" s="104">
        <v>79250</v>
      </c>
      <c r="M31" s="103">
        <v>0</v>
      </c>
      <c r="O31" s="6" t="s">
        <v>20</v>
      </c>
      <c r="P31" s="6" t="s">
        <v>20</v>
      </c>
    </row>
    <row r="32" spans="1:13" ht="75.75" customHeight="1" thickBot="1">
      <c r="A32" s="40" t="s">
        <v>51</v>
      </c>
      <c r="B32" s="41" t="s">
        <v>31</v>
      </c>
      <c r="C32" s="52" t="s">
        <v>48</v>
      </c>
      <c r="D32" s="125">
        <f>F32/104.15/12</f>
        <v>49.583333333333336</v>
      </c>
      <c r="E32" s="114">
        <v>0</v>
      </c>
      <c r="F32" s="106">
        <v>61969.25</v>
      </c>
      <c r="G32" s="126">
        <v>0</v>
      </c>
      <c r="H32" s="127">
        <v>0</v>
      </c>
      <c r="I32" s="128">
        <v>0</v>
      </c>
      <c r="J32" s="129">
        <v>0</v>
      </c>
      <c r="K32" s="107">
        <v>0</v>
      </c>
      <c r="L32" s="128">
        <v>61969.25</v>
      </c>
      <c r="M32" s="103">
        <v>0</v>
      </c>
    </row>
    <row r="33" spans="1:14" ht="21" customHeight="1" thickBot="1">
      <c r="A33" s="25"/>
      <c r="B33" s="27"/>
      <c r="C33" s="26" t="s">
        <v>31</v>
      </c>
      <c r="D33" s="130">
        <f>SUM(D19:D32)</f>
        <v>1202.0833333333333</v>
      </c>
      <c r="E33" s="87">
        <v>1814597</v>
      </c>
      <c r="F33" s="88">
        <f>SUM(F19:F32)</f>
        <v>1814587.8</v>
      </c>
      <c r="G33" s="89">
        <f>F33*100/E33</f>
        <v>99.99949300037419</v>
      </c>
      <c r="H33" s="87">
        <v>0</v>
      </c>
      <c r="I33" s="131">
        <v>0</v>
      </c>
      <c r="J33" s="90">
        <v>0</v>
      </c>
      <c r="K33" s="131">
        <v>1814597</v>
      </c>
      <c r="L33" s="131">
        <f>SUM(L19:L32)</f>
        <v>1814587.8</v>
      </c>
      <c r="M33" s="132">
        <f>L33*100/K33</f>
        <v>99.99949300037419</v>
      </c>
      <c r="N33" s="6" t="s">
        <v>20</v>
      </c>
    </row>
    <row r="34" spans="1:13" ht="51.75" customHeight="1">
      <c r="A34" s="30" t="s">
        <v>52</v>
      </c>
      <c r="B34" s="31" t="s">
        <v>50</v>
      </c>
      <c r="C34" s="45" t="s">
        <v>125</v>
      </c>
      <c r="D34" s="93">
        <f aca="true" t="shared" si="0" ref="D34:D39">F34/107/12</f>
        <v>193.08333333333334</v>
      </c>
      <c r="E34" s="94">
        <v>0</v>
      </c>
      <c r="F34" s="95">
        <v>247919</v>
      </c>
      <c r="G34" s="96">
        <v>0</v>
      </c>
      <c r="H34" s="94">
        <v>0</v>
      </c>
      <c r="I34" s="95">
        <v>0</v>
      </c>
      <c r="J34" s="97">
        <v>0</v>
      </c>
      <c r="K34" s="107">
        <v>0</v>
      </c>
      <c r="L34" s="95">
        <v>247919</v>
      </c>
      <c r="M34" s="160">
        <v>0</v>
      </c>
    </row>
    <row r="35" spans="1:13" ht="48.75" customHeight="1">
      <c r="A35" s="32" t="s">
        <v>54</v>
      </c>
      <c r="B35" s="33" t="s">
        <v>50</v>
      </c>
      <c r="C35" s="46" t="s">
        <v>126</v>
      </c>
      <c r="D35" s="93">
        <f t="shared" si="0"/>
        <v>273.0833333333333</v>
      </c>
      <c r="E35" s="100">
        <v>0</v>
      </c>
      <c r="F35" s="104">
        <v>350639</v>
      </c>
      <c r="G35" s="102">
        <v>0</v>
      </c>
      <c r="H35" s="100">
        <v>0</v>
      </c>
      <c r="I35" s="104">
        <v>0</v>
      </c>
      <c r="J35" s="101">
        <v>0</v>
      </c>
      <c r="K35" s="107">
        <v>0</v>
      </c>
      <c r="L35" s="104">
        <v>350639</v>
      </c>
      <c r="M35" s="160">
        <v>0</v>
      </c>
    </row>
    <row r="36" spans="1:13" ht="52.5" customHeight="1">
      <c r="A36" s="32" t="s">
        <v>56</v>
      </c>
      <c r="B36" s="33" t="s">
        <v>50</v>
      </c>
      <c r="C36" s="46" t="s">
        <v>53</v>
      </c>
      <c r="D36" s="93">
        <f t="shared" si="0"/>
        <v>24.75</v>
      </c>
      <c r="E36" s="100">
        <v>0</v>
      </c>
      <c r="F36" s="104">
        <v>31779</v>
      </c>
      <c r="G36" s="102">
        <v>0</v>
      </c>
      <c r="H36" s="100">
        <v>0</v>
      </c>
      <c r="I36" s="104">
        <v>0</v>
      </c>
      <c r="J36" s="101">
        <v>0</v>
      </c>
      <c r="K36" s="107">
        <v>0</v>
      </c>
      <c r="L36" s="104">
        <v>31779</v>
      </c>
      <c r="M36" s="160">
        <v>0</v>
      </c>
    </row>
    <row r="37" spans="1:13" ht="39" customHeight="1">
      <c r="A37" s="32" t="s">
        <v>58</v>
      </c>
      <c r="B37" s="33" t="s">
        <v>50</v>
      </c>
      <c r="C37" s="46" t="s">
        <v>55</v>
      </c>
      <c r="D37" s="93">
        <f t="shared" si="0"/>
        <v>52.833333333333336</v>
      </c>
      <c r="E37" s="100">
        <v>0</v>
      </c>
      <c r="F37" s="104">
        <v>67838</v>
      </c>
      <c r="G37" s="102">
        <v>0</v>
      </c>
      <c r="H37" s="100">
        <v>0</v>
      </c>
      <c r="I37" s="104">
        <v>0</v>
      </c>
      <c r="J37" s="101">
        <v>0</v>
      </c>
      <c r="K37" s="107">
        <v>0</v>
      </c>
      <c r="L37" s="104">
        <v>67838</v>
      </c>
      <c r="M37" s="160">
        <v>0</v>
      </c>
    </row>
    <row r="38" spans="1:13" ht="32.25" customHeight="1">
      <c r="A38" s="32" t="s">
        <v>60</v>
      </c>
      <c r="B38" s="33" t="s">
        <v>50</v>
      </c>
      <c r="C38" s="46" t="s">
        <v>57</v>
      </c>
      <c r="D38" s="93">
        <f t="shared" si="0"/>
        <v>17.25</v>
      </c>
      <c r="E38" s="100">
        <v>0</v>
      </c>
      <c r="F38" s="104">
        <v>22149</v>
      </c>
      <c r="G38" s="102">
        <v>0</v>
      </c>
      <c r="H38" s="100">
        <v>0</v>
      </c>
      <c r="I38" s="104">
        <v>0</v>
      </c>
      <c r="J38" s="101">
        <v>0</v>
      </c>
      <c r="K38" s="107">
        <v>0</v>
      </c>
      <c r="L38" s="104">
        <v>22149</v>
      </c>
      <c r="M38" s="160">
        <v>0</v>
      </c>
    </row>
    <row r="39" spans="1:13" ht="39.75" customHeight="1">
      <c r="A39" s="32" t="s">
        <v>62</v>
      </c>
      <c r="B39" s="33" t="s">
        <v>50</v>
      </c>
      <c r="C39" s="46" t="s">
        <v>59</v>
      </c>
      <c r="D39" s="93">
        <f t="shared" si="0"/>
        <v>16.25</v>
      </c>
      <c r="E39" s="100">
        <v>0</v>
      </c>
      <c r="F39" s="104">
        <v>20865</v>
      </c>
      <c r="G39" s="102">
        <v>0</v>
      </c>
      <c r="H39" s="100">
        <v>0</v>
      </c>
      <c r="I39" s="104">
        <v>0</v>
      </c>
      <c r="J39" s="101">
        <v>0</v>
      </c>
      <c r="K39" s="107">
        <v>0</v>
      </c>
      <c r="L39" s="104">
        <v>20865</v>
      </c>
      <c r="M39" s="160">
        <v>0</v>
      </c>
    </row>
    <row r="40" spans="1:13" ht="47.25" customHeight="1">
      <c r="A40" s="32" t="s">
        <v>64</v>
      </c>
      <c r="B40" s="33" t="s">
        <v>50</v>
      </c>
      <c r="C40" s="46" t="s">
        <v>61</v>
      </c>
      <c r="D40" s="93">
        <f>F40/380.55/12</f>
        <v>15.5</v>
      </c>
      <c r="E40" s="100">
        <v>0</v>
      </c>
      <c r="F40" s="104">
        <v>70782.3</v>
      </c>
      <c r="G40" s="102">
        <v>0</v>
      </c>
      <c r="H40" s="100">
        <v>0</v>
      </c>
      <c r="I40" s="104">
        <v>0</v>
      </c>
      <c r="J40" s="101">
        <v>0</v>
      </c>
      <c r="K40" s="107">
        <v>0</v>
      </c>
      <c r="L40" s="104">
        <v>70782.3</v>
      </c>
      <c r="M40" s="160">
        <v>0</v>
      </c>
    </row>
    <row r="41" spans="1:13" ht="43.5" customHeight="1" thickBot="1">
      <c r="A41" s="36" t="s">
        <v>66</v>
      </c>
      <c r="B41" s="37" t="s">
        <v>50</v>
      </c>
      <c r="C41" s="50" t="s">
        <v>63</v>
      </c>
      <c r="D41" s="133">
        <f>F41/380.55/12</f>
        <v>123.41666666666667</v>
      </c>
      <c r="E41" s="114">
        <v>0</v>
      </c>
      <c r="F41" s="115">
        <v>563594.55</v>
      </c>
      <c r="G41" s="116">
        <v>0</v>
      </c>
      <c r="H41" s="114">
        <v>0</v>
      </c>
      <c r="I41" s="115">
        <v>0</v>
      </c>
      <c r="J41" s="117">
        <v>0</v>
      </c>
      <c r="K41" s="116">
        <v>0</v>
      </c>
      <c r="L41" s="115">
        <v>563594.55</v>
      </c>
      <c r="M41" s="161">
        <v>0</v>
      </c>
    </row>
    <row r="42" spans="1:14" ht="42" customHeight="1">
      <c r="A42" s="38" t="s">
        <v>67</v>
      </c>
      <c r="B42" s="39" t="s">
        <v>50</v>
      </c>
      <c r="C42" s="51" t="s">
        <v>65</v>
      </c>
      <c r="D42" s="119">
        <f aca="true" t="shared" si="1" ref="D42:D55">F42/107/12</f>
        <v>26.166666666666668</v>
      </c>
      <c r="E42" s="120">
        <v>0</v>
      </c>
      <c r="F42" s="121">
        <v>33598</v>
      </c>
      <c r="G42" s="122">
        <v>0</v>
      </c>
      <c r="H42" s="120">
        <v>0</v>
      </c>
      <c r="I42" s="121">
        <v>0</v>
      </c>
      <c r="J42" s="123">
        <v>0</v>
      </c>
      <c r="K42" s="159">
        <v>0</v>
      </c>
      <c r="L42" s="121">
        <v>33598</v>
      </c>
      <c r="M42" s="162">
        <v>0</v>
      </c>
      <c r="N42" s="6" t="s">
        <v>20</v>
      </c>
    </row>
    <row r="43" spans="1:13" ht="48.75" customHeight="1">
      <c r="A43" s="32" t="s">
        <v>68</v>
      </c>
      <c r="B43" s="33" t="s">
        <v>50</v>
      </c>
      <c r="C43" s="46" t="s">
        <v>136</v>
      </c>
      <c r="D43" s="99">
        <f>F43/107/8</f>
        <v>10.75</v>
      </c>
      <c r="E43" s="100">
        <v>0</v>
      </c>
      <c r="F43" s="104">
        <v>9202</v>
      </c>
      <c r="G43" s="102">
        <v>0</v>
      </c>
      <c r="H43" s="100">
        <v>0</v>
      </c>
      <c r="I43" s="104">
        <v>0</v>
      </c>
      <c r="J43" s="101">
        <v>0</v>
      </c>
      <c r="K43" s="107">
        <v>0</v>
      </c>
      <c r="L43" s="104">
        <v>9202</v>
      </c>
      <c r="M43" s="160">
        <v>0</v>
      </c>
    </row>
    <row r="44" spans="1:13" ht="44.25" customHeight="1">
      <c r="A44" s="30" t="s">
        <v>70</v>
      </c>
      <c r="B44" s="31" t="s">
        <v>50</v>
      </c>
      <c r="C44" s="45" t="s">
        <v>135</v>
      </c>
      <c r="D44" s="93">
        <f>F44/107/8</f>
        <v>15</v>
      </c>
      <c r="E44" s="94">
        <v>0</v>
      </c>
      <c r="F44" s="95">
        <v>12840</v>
      </c>
      <c r="G44" s="96">
        <v>0</v>
      </c>
      <c r="H44" s="94">
        <v>0</v>
      </c>
      <c r="I44" s="95">
        <v>0</v>
      </c>
      <c r="J44" s="97">
        <v>0</v>
      </c>
      <c r="K44" s="107">
        <v>0</v>
      </c>
      <c r="L44" s="95">
        <v>12840</v>
      </c>
      <c r="M44" s="160">
        <v>0</v>
      </c>
    </row>
    <row r="45" spans="1:13" ht="35.25" customHeight="1">
      <c r="A45" s="32" t="s">
        <v>71</v>
      </c>
      <c r="B45" s="33" t="s">
        <v>50</v>
      </c>
      <c r="C45" s="46" t="s">
        <v>69</v>
      </c>
      <c r="D45" s="99">
        <f t="shared" si="1"/>
        <v>56.166666666666664</v>
      </c>
      <c r="E45" s="134">
        <v>0</v>
      </c>
      <c r="F45" s="95">
        <v>72118</v>
      </c>
      <c r="G45" s="135">
        <v>0</v>
      </c>
      <c r="H45" s="100">
        <v>0</v>
      </c>
      <c r="I45" s="104">
        <v>0</v>
      </c>
      <c r="J45" s="101">
        <v>0</v>
      </c>
      <c r="K45" s="107">
        <v>0</v>
      </c>
      <c r="L45" s="104">
        <v>72118</v>
      </c>
      <c r="M45" s="160">
        <v>0</v>
      </c>
    </row>
    <row r="46" spans="1:13" ht="48" customHeight="1">
      <c r="A46" s="30" t="s">
        <v>72</v>
      </c>
      <c r="B46" s="31" t="s">
        <v>50</v>
      </c>
      <c r="C46" s="45" t="s">
        <v>128</v>
      </c>
      <c r="D46" s="93">
        <f t="shared" si="1"/>
        <v>40.583333333333336</v>
      </c>
      <c r="E46" s="94">
        <v>0</v>
      </c>
      <c r="F46" s="95">
        <v>52109</v>
      </c>
      <c r="G46" s="96">
        <v>0</v>
      </c>
      <c r="H46" s="94">
        <v>0</v>
      </c>
      <c r="I46" s="95">
        <v>0</v>
      </c>
      <c r="J46" s="97">
        <v>0</v>
      </c>
      <c r="K46" s="107">
        <v>0</v>
      </c>
      <c r="L46" s="95">
        <v>52109</v>
      </c>
      <c r="M46" s="160">
        <v>0</v>
      </c>
    </row>
    <row r="47" spans="1:13" ht="49.5" customHeight="1">
      <c r="A47" s="32" t="s">
        <v>73</v>
      </c>
      <c r="B47" s="33" t="s">
        <v>50</v>
      </c>
      <c r="C47" s="46" t="s">
        <v>127</v>
      </c>
      <c r="D47" s="93">
        <f t="shared" si="1"/>
        <v>29.5</v>
      </c>
      <c r="E47" s="100">
        <v>0</v>
      </c>
      <c r="F47" s="104">
        <v>37878</v>
      </c>
      <c r="G47" s="102">
        <v>0</v>
      </c>
      <c r="H47" s="100">
        <v>0</v>
      </c>
      <c r="I47" s="104">
        <v>0</v>
      </c>
      <c r="J47" s="101">
        <v>0</v>
      </c>
      <c r="K47" s="107">
        <v>0</v>
      </c>
      <c r="L47" s="104">
        <v>37878</v>
      </c>
      <c r="M47" s="160">
        <v>0</v>
      </c>
    </row>
    <row r="48" spans="1:13" ht="58.5" customHeight="1">
      <c r="A48" s="32" t="s">
        <v>74</v>
      </c>
      <c r="B48" s="33" t="s">
        <v>50</v>
      </c>
      <c r="C48" s="46" t="s">
        <v>132</v>
      </c>
      <c r="D48" s="93">
        <f>F48/107/2</f>
        <v>23</v>
      </c>
      <c r="E48" s="100">
        <v>0</v>
      </c>
      <c r="F48" s="104">
        <v>4922</v>
      </c>
      <c r="G48" s="102">
        <v>0</v>
      </c>
      <c r="H48" s="100">
        <v>0</v>
      </c>
      <c r="I48" s="104">
        <v>0</v>
      </c>
      <c r="J48" s="101">
        <v>0</v>
      </c>
      <c r="K48" s="107">
        <v>0</v>
      </c>
      <c r="L48" s="104">
        <v>4922</v>
      </c>
      <c r="M48" s="160">
        <v>0</v>
      </c>
    </row>
    <row r="49" spans="1:13" ht="45">
      <c r="A49" s="32" t="s">
        <v>75</v>
      </c>
      <c r="B49" s="33" t="s">
        <v>50</v>
      </c>
      <c r="C49" s="46" t="s">
        <v>109</v>
      </c>
      <c r="D49" s="93">
        <f t="shared" si="1"/>
        <v>67.91666666666667</v>
      </c>
      <c r="E49" s="100">
        <v>0</v>
      </c>
      <c r="F49" s="104">
        <v>87205</v>
      </c>
      <c r="G49" s="102">
        <v>0</v>
      </c>
      <c r="H49" s="100">
        <v>0</v>
      </c>
      <c r="I49" s="104">
        <v>0</v>
      </c>
      <c r="J49" s="101">
        <v>0</v>
      </c>
      <c r="K49" s="107">
        <v>0</v>
      </c>
      <c r="L49" s="104">
        <v>87205</v>
      </c>
      <c r="M49" s="160">
        <v>0</v>
      </c>
    </row>
    <row r="50" spans="1:14" ht="56.25" customHeight="1">
      <c r="A50" s="32" t="s">
        <v>76</v>
      </c>
      <c r="B50" s="33" t="s">
        <v>50</v>
      </c>
      <c r="C50" s="46" t="s">
        <v>101</v>
      </c>
      <c r="D50" s="93">
        <f t="shared" si="1"/>
        <v>58.25</v>
      </c>
      <c r="E50" s="100">
        <v>0</v>
      </c>
      <c r="F50" s="104">
        <v>74793</v>
      </c>
      <c r="G50" s="102">
        <v>0</v>
      </c>
      <c r="H50" s="100">
        <v>0</v>
      </c>
      <c r="I50" s="104">
        <v>0</v>
      </c>
      <c r="J50" s="101">
        <v>0</v>
      </c>
      <c r="K50" s="107">
        <v>0</v>
      </c>
      <c r="L50" s="104">
        <v>74793</v>
      </c>
      <c r="M50" s="160">
        <v>0</v>
      </c>
      <c r="N50" s="6" t="s">
        <v>20</v>
      </c>
    </row>
    <row r="51" spans="1:13" ht="66.75" customHeight="1">
      <c r="A51" s="32" t="s">
        <v>77</v>
      </c>
      <c r="B51" s="33" t="s">
        <v>50</v>
      </c>
      <c r="C51" s="46" t="s">
        <v>102</v>
      </c>
      <c r="D51" s="99">
        <f t="shared" si="1"/>
        <v>104.66666666666667</v>
      </c>
      <c r="E51" s="100">
        <v>0</v>
      </c>
      <c r="F51" s="104">
        <v>134392</v>
      </c>
      <c r="G51" s="102">
        <v>0</v>
      </c>
      <c r="H51" s="100">
        <v>0</v>
      </c>
      <c r="I51" s="104">
        <v>0</v>
      </c>
      <c r="J51" s="101">
        <v>0</v>
      </c>
      <c r="K51" s="107">
        <v>0</v>
      </c>
      <c r="L51" s="104">
        <v>134392</v>
      </c>
      <c r="M51" s="160">
        <v>0</v>
      </c>
    </row>
    <row r="52" spans="1:13" ht="66.75" customHeight="1">
      <c r="A52" s="30" t="s">
        <v>78</v>
      </c>
      <c r="B52" s="31" t="s">
        <v>50</v>
      </c>
      <c r="C52" s="45" t="s">
        <v>103</v>
      </c>
      <c r="D52" s="93">
        <f t="shared" si="1"/>
        <v>75.75</v>
      </c>
      <c r="E52" s="94">
        <v>0</v>
      </c>
      <c r="F52" s="95">
        <v>97263</v>
      </c>
      <c r="G52" s="96">
        <v>0</v>
      </c>
      <c r="H52" s="94">
        <v>0</v>
      </c>
      <c r="I52" s="95">
        <v>0</v>
      </c>
      <c r="J52" s="97">
        <v>0</v>
      </c>
      <c r="K52" s="107">
        <v>0</v>
      </c>
      <c r="L52" s="95">
        <v>97263</v>
      </c>
      <c r="M52" s="160">
        <v>0</v>
      </c>
    </row>
    <row r="53" spans="1:13" ht="50.25" customHeight="1">
      <c r="A53" s="32" t="s">
        <v>79</v>
      </c>
      <c r="B53" s="33" t="s">
        <v>50</v>
      </c>
      <c r="C53" s="46" t="s">
        <v>108</v>
      </c>
      <c r="D53" s="93">
        <f t="shared" si="1"/>
        <v>105.41666666666667</v>
      </c>
      <c r="E53" s="100">
        <v>0</v>
      </c>
      <c r="F53" s="104">
        <v>135355</v>
      </c>
      <c r="G53" s="102">
        <v>0</v>
      </c>
      <c r="H53" s="100">
        <v>0</v>
      </c>
      <c r="I53" s="104">
        <v>0</v>
      </c>
      <c r="J53" s="101">
        <v>0</v>
      </c>
      <c r="K53" s="107">
        <v>0</v>
      </c>
      <c r="L53" s="104">
        <v>135355</v>
      </c>
      <c r="M53" s="160">
        <v>0</v>
      </c>
    </row>
    <row r="54" spans="1:13" ht="48.75" customHeight="1">
      <c r="A54" s="32" t="s">
        <v>80</v>
      </c>
      <c r="B54" s="33" t="s">
        <v>50</v>
      </c>
      <c r="C54" s="46" t="s">
        <v>104</v>
      </c>
      <c r="D54" s="93">
        <f t="shared" si="1"/>
        <v>79.91666666666667</v>
      </c>
      <c r="E54" s="100">
        <v>0</v>
      </c>
      <c r="F54" s="104">
        <v>102613</v>
      </c>
      <c r="G54" s="102">
        <v>0</v>
      </c>
      <c r="H54" s="100">
        <v>0</v>
      </c>
      <c r="I54" s="104">
        <v>0</v>
      </c>
      <c r="J54" s="101">
        <v>0</v>
      </c>
      <c r="K54" s="107">
        <v>0</v>
      </c>
      <c r="L54" s="104">
        <v>102613</v>
      </c>
      <c r="M54" s="160">
        <v>0</v>
      </c>
    </row>
    <row r="55" spans="1:13" ht="54" customHeight="1">
      <c r="A55" s="32" t="s">
        <v>82</v>
      </c>
      <c r="B55" s="33" t="s">
        <v>50</v>
      </c>
      <c r="C55" s="46" t="s">
        <v>81</v>
      </c>
      <c r="D55" s="99">
        <f t="shared" si="1"/>
        <v>178.16666666666666</v>
      </c>
      <c r="E55" s="100">
        <v>0</v>
      </c>
      <c r="F55" s="104">
        <v>228766</v>
      </c>
      <c r="G55" s="102">
        <v>0</v>
      </c>
      <c r="H55" s="100">
        <v>0</v>
      </c>
      <c r="I55" s="104">
        <v>0</v>
      </c>
      <c r="J55" s="101">
        <v>0</v>
      </c>
      <c r="K55" s="107">
        <v>0</v>
      </c>
      <c r="L55" s="104">
        <v>228766</v>
      </c>
      <c r="M55" s="160">
        <v>0</v>
      </c>
    </row>
    <row r="56" spans="1:13" ht="56.25" customHeight="1">
      <c r="A56" s="30" t="s">
        <v>83</v>
      </c>
      <c r="B56" s="31" t="s">
        <v>50</v>
      </c>
      <c r="C56" s="45" t="s">
        <v>105</v>
      </c>
      <c r="D56" s="93">
        <f aca="true" t="shared" si="2" ref="D56:D63">F56/107/12</f>
        <v>66.41666666666667</v>
      </c>
      <c r="E56" s="94">
        <v>0</v>
      </c>
      <c r="F56" s="95">
        <v>85279</v>
      </c>
      <c r="G56" s="96">
        <v>0</v>
      </c>
      <c r="H56" s="94">
        <v>0</v>
      </c>
      <c r="I56" s="95">
        <v>0</v>
      </c>
      <c r="J56" s="97">
        <v>0</v>
      </c>
      <c r="K56" s="107">
        <v>0</v>
      </c>
      <c r="L56" s="95">
        <v>85279</v>
      </c>
      <c r="M56" s="160">
        <v>0</v>
      </c>
    </row>
    <row r="57" spans="1:13" ht="56.25" customHeight="1" thickBot="1">
      <c r="A57" s="36" t="s">
        <v>84</v>
      </c>
      <c r="B57" s="37" t="s">
        <v>50</v>
      </c>
      <c r="C57" s="50" t="s">
        <v>106</v>
      </c>
      <c r="D57" s="133">
        <f t="shared" si="2"/>
        <v>66.41666666666667</v>
      </c>
      <c r="E57" s="114">
        <v>0</v>
      </c>
      <c r="F57" s="115">
        <v>85279</v>
      </c>
      <c r="G57" s="116">
        <v>0</v>
      </c>
      <c r="H57" s="114">
        <v>0</v>
      </c>
      <c r="I57" s="115">
        <v>0</v>
      </c>
      <c r="J57" s="117">
        <v>0</v>
      </c>
      <c r="K57" s="116">
        <v>0</v>
      </c>
      <c r="L57" s="115">
        <v>85279</v>
      </c>
      <c r="M57" s="161">
        <v>0</v>
      </c>
    </row>
    <row r="58" spans="1:13" ht="49.5" customHeight="1">
      <c r="A58" s="30" t="s">
        <v>85</v>
      </c>
      <c r="B58" s="31" t="s">
        <v>50</v>
      </c>
      <c r="C58" s="45" t="s">
        <v>107</v>
      </c>
      <c r="D58" s="93">
        <f t="shared" si="2"/>
        <v>133.16666666666666</v>
      </c>
      <c r="E58" s="94">
        <v>0</v>
      </c>
      <c r="F58" s="95">
        <v>170986</v>
      </c>
      <c r="G58" s="96">
        <v>0</v>
      </c>
      <c r="H58" s="94">
        <v>0</v>
      </c>
      <c r="I58" s="95">
        <v>0</v>
      </c>
      <c r="J58" s="97">
        <v>0</v>
      </c>
      <c r="K58" s="126">
        <v>0</v>
      </c>
      <c r="L58" s="95">
        <v>170986</v>
      </c>
      <c r="M58" s="126">
        <v>0</v>
      </c>
    </row>
    <row r="59" spans="1:13" ht="57.75" customHeight="1">
      <c r="A59" s="33" t="s">
        <v>87</v>
      </c>
      <c r="B59" s="33" t="s">
        <v>50</v>
      </c>
      <c r="C59" s="46" t="s">
        <v>86</v>
      </c>
      <c r="D59" s="99">
        <f>F59/107/11</f>
        <v>15.818181818181818</v>
      </c>
      <c r="E59" s="100">
        <v>0</v>
      </c>
      <c r="F59" s="104">
        <v>18618</v>
      </c>
      <c r="G59" s="102">
        <v>0</v>
      </c>
      <c r="H59" s="100">
        <v>0</v>
      </c>
      <c r="I59" s="104">
        <v>0</v>
      </c>
      <c r="J59" s="101">
        <v>0</v>
      </c>
      <c r="K59" s="107">
        <v>0</v>
      </c>
      <c r="L59" s="104">
        <v>18618</v>
      </c>
      <c r="M59" s="107">
        <v>0</v>
      </c>
    </row>
    <row r="60" spans="1:13" ht="50.25" customHeight="1">
      <c r="A60" s="30" t="s">
        <v>89</v>
      </c>
      <c r="B60" s="31" t="s">
        <v>50</v>
      </c>
      <c r="C60" s="45" t="s">
        <v>88</v>
      </c>
      <c r="D60" s="93">
        <f t="shared" si="2"/>
        <v>28.166666666666668</v>
      </c>
      <c r="E60" s="94">
        <v>0</v>
      </c>
      <c r="F60" s="95">
        <v>36166</v>
      </c>
      <c r="G60" s="96">
        <v>0</v>
      </c>
      <c r="H60" s="94">
        <v>0</v>
      </c>
      <c r="I60" s="95">
        <v>0</v>
      </c>
      <c r="J60" s="97">
        <v>0</v>
      </c>
      <c r="K60" s="107">
        <v>0</v>
      </c>
      <c r="L60" s="95">
        <v>36166</v>
      </c>
      <c r="M60" s="107">
        <v>0</v>
      </c>
    </row>
    <row r="61" spans="1:13" ht="53.25" customHeight="1">
      <c r="A61" s="32" t="s">
        <v>91</v>
      </c>
      <c r="B61" s="33" t="s">
        <v>50</v>
      </c>
      <c r="C61" s="46" t="s">
        <v>90</v>
      </c>
      <c r="D61" s="93">
        <f t="shared" si="2"/>
        <v>16.25</v>
      </c>
      <c r="E61" s="100">
        <v>0</v>
      </c>
      <c r="F61" s="104">
        <v>20865</v>
      </c>
      <c r="G61" s="102">
        <v>0</v>
      </c>
      <c r="H61" s="100">
        <v>0</v>
      </c>
      <c r="I61" s="104">
        <v>0</v>
      </c>
      <c r="J61" s="101">
        <v>0</v>
      </c>
      <c r="K61" s="107">
        <v>0</v>
      </c>
      <c r="L61" s="104">
        <v>20865</v>
      </c>
      <c r="M61" s="107">
        <v>0</v>
      </c>
    </row>
    <row r="62" spans="1:14" ht="57" customHeight="1">
      <c r="A62" s="33" t="s">
        <v>93</v>
      </c>
      <c r="B62" s="33" t="s">
        <v>50</v>
      </c>
      <c r="C62" s="46" t="s">
        <v>92</v>
      </c>
      <c r="D62" s="99">
        <f t="shared" si="2"/>
        <v>11.333333333333334</v>
      </c>
      <c r="E62" s="100">
        <v>0</v>
      </c>
      <c r="F62" s="104">
        <v>14552</v>
      </c>
      <c r="G62" s="102">
        <v>0</v>
      </c>
      <c r="H62" s="100">
        <v>0</v>
      </c>
      <c r="I62" s="104">
        <v>0</v>
      </c>
      <c r="J62" s="101">
        <v>0</v>
      </c>
      <c r="K62" s="107">
        <v>0</v>
      </c>
      <c r="L62" s="104">
        <v>14552</v>
      </c>
      <c r="M62" s="107">
        <v>0</v>
      </c>
      <c r="N62" s="6" t="s">
        <v>20</v>
      </c>
    </row>
    <row r="63" spans="1:13" ht="53.25" customHeight="1" thickBot="1">
      <c r="A63" s="151" t="s">
        <v>94</v>
      </c>
      <c r="B63" s="145" t="s">
        <v>50</v>
      </c>
      <c r="C63" s="146" t="s">
        <v>115</v>
      </c>
      <c r="D63" s="133">
        <f t="shared" si="2"/>
        <v>15.166666666666666</v>
      </c>
      <c r="E63" s="147">
        <v>0</v>
      </c>
      <c r="F63" s="104">
        <v>19474</v>
      </c>
      <c r="G63" s="148">
        <v>0</v>
      </c>
      <c r="H63" s="147">
        <v>0</v>
      </c>
      <c r="I63" s="149">
        <v>0</v>
      </c>
      <c r="J63" s="150">
        <v>0</v>
      </c>
      <c r="K63" s="107">
        <v>0</v>
      </c>
      <c r="L63" s="149">
        <v>19474</v>
      </c>
      <c r="M63" s="107">
        <v>0</v>
      </c>
    </row>
    <row r="64" spans="1:19" ht="21.75" customHeight="1" thickBot="1">
      <c r="A64" s="54"/>
      <c r="B64" s="55"/>
      <c r="C64" s="58" t="s">
        <v>50</v>
      </c>
      <c r="D64" s="130">
        <f>SUM(D34:D63)</f>
        <v>1940.1515151515157</v>
      </c>
      <c r="E64" s="87">
        <v>2911998</v>
      </c>
      <c r="F64" s="88">
        <f>SUM(F34:F63)</f>
        <v>2909838.85</v>
      </c>
      <c r="G64" s="89">
        <f>F64*100/E64</f>
        <v>99.9258533144597</v>
      </c>
      <c r="H64" s="136">
        <v>0</v>
      </c>
      <c r="I64" s="137">
        <v>0</v>
      </c>
      <c r="J64" s="138">
        <v>0</v>
      </c>
      <c r="K64" s="131">
        <v>2911998</v>
      </c>
      <c r="L64" s="131">
        <f>SUM(L34:L63)</f>
        <v>2909838.85</v>
      </c>
      <c r="M64" s="132">
        <f>L64*100/K64</f>
        <v>99.9258533144597</v>
      </c>
      <c r="O64" s="1"/>
      <c r="S64" s="60"/>
    </row>
    <row r="65" spans="1:15" ht="69.75" customHeight="1" thickBot="1">
      <c r="A65" s="40" t="s">
        <v>96</v>
      </c>
      <c r="B65" s="41" t="s">
        <v>95</v>
      </c>
      <c r="C65" s="82" t="s">
        <v>131</v>
      </c>
      <c r="D65" s="139">
        <f>F65/2146.67/8</f>
        <v>26.75</v>
      </c>
      <c r="E65" s="127">
        <v>0</v>
      </c>
      <c r="F65" s="128">
        <v>459387.38</v>
      </c>
      <c r="G65" s="126">
        <v>0</v>
      </c>
      <c r="H65" s="127">
        <v>0</v>
      </c>
      <c r="I65" s="128">
        <v>0</v>
      </c>
      <c r="J65" s="129">
        <v>0</v>
      </c>
      <c r="K65" s="129">
        <v>0</v>
      </c>
      <c r="L65" s="129">
        <v>459387.38</v>
      </c>
      <c r="M65" s="129">
        <v>0</v>
      </c>
      <c r="O65" s="59"/>
    </row>
    <row r="66" spans="1:13" ht="54" customHeight="1" thickBot="1">
      <c r="A66" s="28" t="s">
        <v>97</v>
      </c>
      <c r="B66" s="83" t="s">
        <v>95</v>
      </c>
      <c r="C66" s="53" t="s">
        <v>118</v>
      </c>
      <c r="D66" s="140">
        <f>F66/2146.67/12</f>
        <v>44</v>
      </c>
      <c r="E66" s="136">
        <v>0</v>
      </c>
      <c r="F66" s="137">
        <v>1133441.76</v>
      </c>
      <c r="G66" s="91">
        <v>0</v>
      </c>
      <c r="H66" s="136">
        <v>0</v>
      </c>
      <c r="I66" s="137">
        <v>0</v>
      </c>
      <c r="J66" s="138">
        <v>0</v>
      </c>
      <c r="K66" s="138">
        <v>0</v>
      </c>
      <c r="L66" s="157">
        <v>1133441.76</v>
      </c>
      <c r="M66" s="158">
        <v>0</v>
      </c>
    </row>
    <row r="67" spans="1:13" ht="20.25" customHeight="1" thickBot="1">
      <c r="A67" s="54"/>
      <c r="B67" s="55"/>
      <c r="C67" s="58" t="s">
        <v>95</v>
      </c>
      <c r="D67" s="141">
        <f>SUM(D65:D66)</f>
        <v>70.75</v>
      </c>
      <c r="E67" s="87">
        <v>1594976</v>
      </c>
      <c r="F67" s="88">
        <f>SUM(F65:F66)</f>
        <v>1592829.1400000001</v>
      </c>
      <c r="G67" s="89">
        <f>F67*100/E67</f>
        <v>99.86539860160906</v>
      </c>
      <c r="H67" s="136">
        <v>0</v>
      </c>
      <c r="I67" s="137">
        <v>0</v>
      </c>
      <c r="J67" s="138">
        <v>0</v>
      </c>
      <c r="K67" s="87">
        <v>1594976</v>
      </c>
      <c r="L67" s="131">
        <f>SUM(L65:L66)</f>
        <v>1592829.1400000001</v>
      </c>
      <c r="M67" s="132">
        <f>L67*100/K67</f>
        <v>99.86539860160906</v>
      </c>
    </row>
    <row r="68" spans="1:13" ht="34.5" customHeight="1" thickBot="1">
      <c r="A68" s="42" t="s">
        <v>114</v>
      </c>
      <c r="B68" s="43" t="s">
        <v>98</v>
      </c>
      <c r="C68" s="53" t="s">
        <v>99</v>
      </c>
      <c r="D68" s="130">
        <f>F68/495.38/12</f>
        <v>13</v>
      </c>
      <c r="E68" s="87">
        <v>77280</v>
      </c>
      <c r="F68" s="131">
        <v>77279.28</v>
      </c>
      <c r="G68" s="89">
        <f>F68*100/E68</f>
        <v>99.99906832298137</v>
      </c>
      <c r="H68" s="136">
        <v>0</v>
      </c>
      <c r="I68" s="137">
        <v>0</v>
      </c>
      <c r="J68" s="138">
        <v>0</v>
      </c>
      <c r="K68" s="131">
        <v>77280</v>
      </c>
      <c r="L68" s="131">
        <v>77279.28</v>
      </c>
      <c r="M68" s="132">
        <f>L68*100/K68</f>
        <v>99.99906832298137</v>
      </c>
    </row>
    <row r="69" spans="1:13" ht="47.25" customHeight="1" thickBot="1">
      <c r="A69" s="28" t="s">
        <v>116</v>
      </c>
      <c r="B69" s="29" t="s">
        <v>117</v>
      </c>
      <c r="C69" s="44" t="s">
        <v>17</v>
      </c>
      <c r="D69" s="130">
        <f>F69/279.16/11</f>
        <v>1</v>
      </c>
      <c r="E69" s="87">
        <v>3071</v>
      </c>
      <c r="F69" s="131">
        <v>3070.76</v>
      </c>
      <c r="G69" s="89">
        <f>F69*100/E69</f>
        <v>99.99218495604038</v>
      </c>
      <c r="H69" s="131">
        <v>3071</v>
      </c>
      <c r="I69" s="131">
        <v>3070.76</v>
      </c>
      <c r="J69" s="138">
        <v>0</v>
      </c>
      <c r="K69" s="131">
        <v>0</v>
      </c>
      <c r="L69" s="131">
        <v>0</v>
      </c>
      <c r="M69" s="153">
        <v>0</v>
      </c>
    </row>
    <row r="70" spans="1:14" s="5" customFormat="1" ht="18.75" customHeight="1" thickBot="1">
      <c r="A70" s="54"/>
      <c r="B70" s="55"/>
      <c r="C70" s="56" t="s">
        <v>100</v>
      </c>
      <c r="D70" s="88">
        <f>D68+D67+D64+D33+D18+D15+D9+D69</f>
        <v>4321.068181818183</v>
      </c>
      <c r="E70" s="142">
        <f>E69+E68+E67+E64+E33+E18+E15+E9</f>
        <v>11912417</v>
      </c>
      <c r="F70" s="143">
        <f>F69+F68+F67+F64+F33+F18+F15+F9</f>
        <v>11852444.879999999</v>
      </c>
      <c r="G70" s="89">
        <f>F70*100/E70</f>
        <v>99.49655791935423</v>
      </c>
      <c r="H70" s="144">
        <f>SUM(H9,H15,H18+H69)</f>
        <v>5513566</v>
      </c>
      <c r="I70" s="143">
        <f>SUM(I9,I15,I18+I69)</f>
        <v>5457909.81</v>
      </c>
      <c r="J70" s="90">
        <f>I70*100/H70</f>
        <v>98.9905591045795</v>
      </c>
      <c r="K70" s="131">
        <f>SUM(K33,K64,K67,K68)</f>
        <v>6398851</v>
      </c>
      <c r="L70" s="152">
        <f>SUM(L33,L64,L67,L68)</f>
        <v>6394535.070000001</v>
      </c>
      <c r="M70" s="154">
        <f>L70*100/K70</f>
        <v>99.93255148463375</v>
      </c>
      <c r="N70" s="57"/>
    </row>
    <row r="71" spans="1:14" ht="12.75">
      <c r="A71" s="85" t="s">
        <v>137</v>
      </c>
      <c r="B71" s="15"/>
      <c r="C71" s="15"/>
      <c r="D71" s="1"/>
      <c r="E71" s="15" t="s">
        <v>20</v>
      </c>
      <c r="F71" s="1"/>
      <c r="G71" s="3"/>
      <c r="H71" s="16"/>
      <c r="I71" s="16"/>
      <c r="J71" s="3"/>
      <c r="K71" s="1"/>
      <c r="L71" s="1"/>
      <c r="M71" s="1"/>
      <c r="N71" s="1"/>
    </row>
    <row r="72" spans="1:13" ht="12.75">
      <c r="A72" s="85" t="s">
        <v>138</v>
      </c>
      <c r="B72" s="15"/>
      <c r="C72" s="15"/>
      <c r="D72" s="1"/>
      <c r="E72" s="15"/>
      <c r="F72" s="1"/>
      <c r="G72" s="3"/>
      <c r="H72" s="16"/>
      <c r="I72" s="16"/>
      <c r="J72" s="3"/>
      <c r="K72" s="1"/>
      <c r="L72" s="1"/>
      <c r="M72" s="1"/>
    </row>
    <row r="73" spans="1:14" ht="12" customHeight="1">
      <c r="A73" s="85" t="s">
        <v>139</v>
      </c>
      <c r="B73" s="15"/>
      <c r="C73" s="15"/>
      <c r="D73" s="19"/>
      <c r="E73" s="20"/>
      <c r="F73" s="19"/>
      <c r="G73" s="21"/>
      <c r="H73" s="1"/>
      <c r="I73" s="1"/>
      <c r="J73" s="3"/>
      <c r="K73" s="1"/>
      <c r="L73" s="1"/>
      <c r="M73" s="1"/>
      <c r="N73" s="17"/>
    </row>
    <row r="74" spans="1:13" ht="12.75">
      <c r="A74" s="85" t="s">
        <v>140</v>
      </c>
      <c r="B74" s="15"/>
      <c r="C74" s="15"/>
      <c r="D74" s="1"/>
      <c r="E74" s="1"/>
      <c r="F74" s="15" t="s">
        <v>20</v>
      </c>
      <c r="G74" s="3"/>
      <c r="H74" s="1"/>
      <c r="I74" s="1"/>
      <c r="J74" s="3"/>
      <c r="K74" s="1"/>
      <c r="L74" s="15"/>
      <c r="M74" s="1"/>
    </row>
    <row r="75" spans="1:11" ht="12.75">
      <c r="A75" s="155" t="s">
        <v>141</v>
      </c>
      <c r="B75" s="155"/>
      <c r="C75" s="156"/>
      <c r="D75" s="9" t="s">
        <v>20</v>
      </c>
      <c r="E75" s="8"/>
      <c r="F75" s="10"/>
      <c r="K75" s="6" t="s">
        <v>20</v>
      </c>
    </row>
    <row r="76" spans="1:12" ht="12.75">
      <c r="A76" s="23"/>
      <c r="B76" s="11"/>
      <c r="C76" s="15" t="s">
        <v>20</v>
      </c>
      <c r="D76" s="1"/>
      <c r="G76" s="12" t="s">
        <v>20</v>
      </c>
      <c r="J76" s="12" t="s">
        <v>20</v>
      </c>
      <c r="L76" s="6" t="s">
        <v>20</v>
      </c>
    </row>
    <row r="77" spans="1:11" ht="12.75">
      <c r="A77" s="23"/>
      <c r="B77" s="163"/>
      <c r="C77" s="163"/>
      <c r="D77" s="1"/>
      <c r="K77" s="6" t="s">
        <v>20</v>
      </c>
    </row>
    <row r="78" spans="1:4" ht="12.75">
      <c r="A78" s="11"/>
      <c r="B78" s="163"/>
      <c r="C78" s="163"/>
      <c r="D78" s="163"/>
    </row>
    <row r="79" spans="1:9" ht="12.75">
      <c r="A79" s="11"/>
      <c r="B79" s="11"/>
      <c r="C79" s="15"/>
      <c r="D79" s="1"/>
      <c r="E79" s="13"/>
      <c r="H79" s="22" t="s">
        <v>20</v>
      </c>
      <c r="I79" s="7"/>
    </row>
    <row r="80" spans="1:8" ht="12.75">
      <c r="A80" s="11"/>
      <c r="B80" s="23"/>
      <c r="C80" s="15"/>
      <c r="D80" s="1"/>
      <c r="H80" s="17"/>
    </row>
    <row r="81" spans="1:13" ht="15.75">
      <c r="A81" s="11"/>
      <c r="B81" s="11"/>
      <c r="C81" s="15"/>
      <c r="D81" s="1"/>
      <c r="K81" s="1"/>
      <c r="L81" s="18"/>
      <c r="M81" s="1"/>
    </row>
    <row r="82" spans="1:14" ht="12.75">
      <c r="A82" s="11"/>
      <c r="B82" s="23" t="s">
        <v>142</v>
      </c>
      <c r="C82" s="24"/>
      <c r="D82" s="1"/>
      <c r="F82" s="7"/>
      <c r="I82" s="17"/>
      <c r="M82" s="6" t="s">
        <v>20</v>
      </c>
      <c r="N82" s="6" t="s">
        <v>20</v>
      </c>
    </row>
    <row r="83" spans="1:4" ht="12.75">
      <c r="A83" s="11"/>
      <c r="B83" s="11"/>
      <c r="C83" s="1"/>
      <c r="D83" s="1"/>
    </row>
    <row r="84" spans="1:11" ht="12.75">
      <c r="A84" s="11"/>
      <c r="B84" s="11"/>
      <c r="C84" s="1"/>
      <c r="D84" s="1"/>
      <c r="J84" s="12" t="s">
        <v>20</v>
      </c>
      <c r="K84" s="7"/>
    </row>
    <row r="85" spans="1:9" ht="12.75">
      <c r="A85" s="11"/>
      <c r="B85" s="11"/>
      <c r="C85" s="15" t="s">
        <v>20</v>
      </c>
      <c r="D85" s="1"/>
      <c r="I85" s="7"/>
    </row>
    <row r="86" spans="1:11" ht="11.25" customHeight="1">
      <c r="A86" s="11"/>
      <c r="B86" s="11"/>
      <c r="C86" s="1"/>
      <c r="D86" s="1"/>
      <c r="K86" s="7"/>
    </row>
    <row r="87" spans="1:12" ht="12.75">
      <c r="A87" s="11"/>
      <c r="B87" s="11"/>
      <c r="C87" s="1"/>
      <c r="D87" s="1"/>
      <c r="L87" s="6" t="s">
        <v>20</v>
      </c>
    </row>
    <row r="88" spans="1:4" ht="12.75">
      <c r="A88" s="11"/>
      <c r="B88" s="11"/>
      <c r="C88" s="15" t="s">
        <v>20</v>
      </c>
      <c r="D88" s="3"/>
    </row>
    <row r="89" spans="1:10" ht="12.75">
      <c r="A89" s="11"/>
      <c r="B89" s="11"/>
      <c r="C89" s="15" t="s">
        <v>20</v>
      </c>
      <c r="D89" s="1"/>
      <c r="J89" s="12" t="s">
        <v>20</v>
      </c>
    </row>
    <row r="90" spans="1:4" ht="12.75">
      <c r="A90" s="11"/>
      <c r="B90" s="11"/>
      <c r="C90" s="1"/>
      <c r="D90" s="1"/>
    </row>
    <row r="91" spans="1:11" ht="12.75">
      <c r="A91" s="1"/>
      <c r="B91" s="2"/>
      <c r="C91" s="1"/>
      <c r="D91" s="1"/>
      <c r="K91" s="6" t="s">
        <v>20</v>
      </c>
    </row>
    <row r="92" spans="1:4" ht="12.75">
      <c r="A92" s="1"/>
      <c r="B92" s="2"/>
      <c r="C92" s="1"/>
      <c r="D92" s="1"/>
    </row>
    <row r="93" spans="1:10" ht="14.25">
      <c r="A93" s="1"/>
      <c r="B93" s="2"/>
      <c r="C93" s="1"/>
      <c r="D93" s="1"/>
      <c r="J93" s="84"/>
    </row>
  </sheetData>
  <mergeCells count="9">
    <mergeCell ref="B2:M3"/>
    <mergeCell ref="K6:M6"/>
    <mergeCell ref="H6:J6"/>
    <mergeCell ref="E6:G6"/>
    <mergeCell ref="A6:A7"/>
    <mergeCell ref="C6:C7"/>
    <mergeCell ref="D6:D7"/>
    <mergeCell ref="B78:D78"/>
    <mergeCell ref="B77:C77"/>
  </mergeCells>
  <printOptions/>
  <pageMargins left="0.1968503937007874" right="0.1968503937007874" top="0.4724409448818898" bottom="0.2362204724409449" header="1.1023622047244095" footer="0.4330708661417323"/>
  <pageSetup firstPageNumber="1" useFirstPageNumber="1" horizontalDpi="600" verticalDpi="600" orientation="landscape" paperSize="9" scale="59" r:id="rId3"/>
  <rowBreaks count="4" manualBreakCount="4">
    <brk id="25" max="13" man="1"/>
    <brk id="41" max="13" man="1"/>
    <brk id="57" max="13" man="1"/>
    <brk id="80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ECichocka</dc:creator>
  <cp:keywords/>
  <dc:description/>
  <cp:lastModifiedBy>Twoja nazwa użytkownika</cp:lastModifiedBy>
  <cp:lastPrinted>2010-02-02T10:46:55Z</cp:lastPrinted>
  <dcterms:created xsi:type="dcterms:W3CDTF">2008-04-29T08:34:29Z</dcterms:created>
  <dcterms:modified xsi:type="dcterms:W3CDTF">2010-02-02T12:09:47Z</dcterms:modified>
  <cp:category/>
  <cp:version/>
  <cp:contentType/>
  <cp:contentStatus/>
</cp:coreProperties>
</file>