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'Arkusz1'!$A$1:$E$517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<sst xmlns="http://schemas.openxmlformats.org/spreadsheetml/2006/main" count="688" uniqueCount="340">
  <si>
    <t>w zł</t>
  </si>
  <si>
    <t>Dział/ rozdz.</t>
  </si>
  <si>
    <t>Treść</t>
  </si>
  <si>
    <t>Budżet Kalisza</t>
  </si>
  <si>
    <t>Miasto</t>
  </si>
  <si>
    <t>Powiat</t>
  </si>
  <si>
    <t xml:space="preserve">ZADANIA WŁASNE </t>
  </si>
  <si>
    <t>010</t>
  </si>
  <si>
    <t>Rolnictwo i łowiectwo</t>
  </si>
  <si>
    <t>01030</t>
  </si>
  <si>
    <t>Izby rolnicze</t>
  </si>
  <si>
    <t xml:space="preserve">     w tym:</t>
  </si>
  <si>
    <t xml:space="preserve">     dotacje</t>
  </si>
  <si>
    <t>01095</t>
  </si>
  <si>
    <t>Pozostała działalność</t>
  </si>
  <si>
    <t>020</t>
  </si>
  <si>
    <t>Leśnictwo</t>
  </si>
  <si>
    <t>02001</t>
  </si>
  <si>
    <t>Gospodarka leśna</t>
  </si>
  <si>
    <t xml:space="preserve">   wydatki bieżące</t>
  </si>
  <si>
    <t>02002</t>
  </si>
  <si>
    <t>Nadzór nad gospodarką leśną</t>
  </si>
  <si>
    <t>400</t>
  </si>
  <si>
    <t>Wytwarzanie i zaopatrywanie w energię elektryczną, gaz i wodę</t>
  </si>
  <si>
    <t>40001</t>
  </si>
  <si>
    <t>Dostarczanie ciepła</t>
  </si>
  <si>
    <t xml:space="preserve">   wydatki majątkowe</t>
  </si>
  <si>
    <t>600</t>
  </si>
  <si>
    <t>Transport i łączność</t>
  </si>
  <si>
    <t>60004</t>
  </si>
  <si>
    <t>Lokalny transport zbiorowy</t>
  </si>
  <si>
    <t>60015</t>
  </si>
  <si>
    <t>Drogi publiczne w miastach na prawach powiatu</t>
  </si>
  <si>
    <t xml:space="preserve">   wydatki bieżące </t>
  </si>
  <si>
    <t xml:space="preserve">       w tym:</t>
  </si>
  <si>
    <t xml:space="preserve">      wynagr. i pochodne od wynagr.</t>
  </si>
  <si>
    <t xml:space="preserve">  wydatki majatkowe</t>
  </si>
  <si>
    <t>60016</t>
  </si>
  <si>
    <t>Drogi publiczne gminne</t>
  </si>
  <si>
    <t xml:space="preserve">   wydatki majatkowe</t>
  </si>
  <si>
    <t>630</t>
  </si>
  <si>
    <t>Turystyka</t>
  </si>
  <si>
    <t>63003</t>
  </si>
  <si>
    <t>Zadania w zakresie upowszechniania turystyki</t>
  </si>
  <si>
    <t xml:space="preserve">        w tym:</t>
  </si>
  <si>
    <t xml:space="preserve">        dotacje</t>
  </si>
  <si>
    <t>63095</t>
  </si>
  <si>
    <t>700</t>
  </si>
  <si>
    <t>Gospodarka mieszkaniowa</t>
  </si>
  <si>
    <t>70005</t>
  </si>
  <si>
    <t xml:space="preserve">    wydatki majatkowe</t>
  </si>
  <si>
    <t>70021</t>
  </si>
  <si>
    <t>Towarzystwa budownictwa społecznego</t>
  </si>
  <si>
    <t>70095</t>
  </si>
  <si>
    <t>710</t>
  </si>
  <si>
    <t>Działalność usługowa</t>
  </si>
  <si>
    <t>71004</t>
  </si>
  <si>
    <t>Plany zagospodarowania przestrzennego</t>
  </si>
  <si>
    <t>71013</t>
  </si>
  <si>
    <t>Prace geodezyjne i kartograficzne /nieinwestycyjne/</t>
  </si>
  <si>
    <t>71014</t>
  </si>
  <si>
    <t>Opracowania geodezyjne i kartograficzne</t>
  </si>
  <si>
    <t>71015</t>
  </si>
  <si>
    <t>71035</t>
  </si>
  <si>
    <t>Cmentarze</t>
  </si>
  <si>
    <t>750</t>
  </si>
  <si>
    <t>Administracja publiczna</t>
  </si>
  <si>
    <t>75011</t>
  </si>
  <si>
    <t>Urzędy wojewódzkie</t>
  </si>
  <si>
    <t xml:space="preserve">      w tym:</t>
  </si>
  <si>
    <t>75020</t>
  </si>
  <si>
    <t>Starostwa powiatowe</t>
  </si>
  <si>
    <t>75022</t>
  </si>
  <si>
    <t>Rady gmin /miast i miast na prawach powiatu/</t>
  </si>
  <si>
    <t>75023</t>
  </si>
  <si>
    <t>Urzędy gmin /miast i miast na prawach powiatu/</t>
  </si>
  <si>
    <t>75095</t>
  </si>
  <si>
    <t xml:space="preserve">       wynagr. i pochodne od wynagr.</t>
  </si>
  <si>
    <t>754</t>
  </si>
  <si>
    <t>Bezpieczeństwo publiczne i ochrona przeciwpożarowa</t>
  </si>
  <si>
    <t>75405</t>
  </si>
  <si>
    <t>Komendy powiatowe Policji</t>
  </si>
  <si>
    <t>75411</t>
  </si>
  <si>
    <t>Komendy powiatowe Państwowej</t>
  </si>
  <si>
    <t>Straży Pożarnej</t>
  </si>
  <si>
    <t>75412</t>
  </si>
  <si>
    <t>Ochotnicze straże pożarne</t>
  </si>
  <si>
    <t>75414</t>
  </si>
  <si>
    <t>Obrona cywilna</t>
  </si>
  <si>
    <t>75415</t>
  </si>
  <si>
    <t>Zadania ratownictwa górskiego i wodnego</t>
  </si>
  <si>
    <t xml:space="preserve">      dotacje</t>
  </si>
  <si>
    <t>75416</t>
  </si>
  <si>
    <t>Straż Miejska</t>
  </si>
  <si>
    <t>75478</t>
  </si>
  <si>
    <t>Usuwanie skutków klęsk żywiołowych</t>
  </si>
  <si>
    <t>75495</t>
  </si>
  <si>
    <t>756</t>
  </si>
  <si>
    <t>Dochody od osób prawnych, od osób fizycznych i od innych jednostek nieposiadających osob.prawnej oraz wydatki związ.z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</si>
  <si>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</si>
  <si>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</si>
  <si>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</si>
  <si>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</si>
  <si>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</si>
  <si>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</t>
  </si>
  <si>
    <t>i pożyczek jednostek samorządu teryt.</t>
  </si>
  <si>
    <t xml:space="preserve">       wydatki na obsługę długu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</si>
  <si>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</si>
  <si>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</si>
  <si>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</si>
  <si>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</si>
  <si>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</si>
  <si>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</si>
  <si>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</si>
  <si>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</si>
  <si>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80102</t>
  </si>
  <si>
    <t>Szkoły podstawowe specjalne</t>
  </si>
  <si>
    <t>80104</t>
  </si>
  <si>
    <t>Przedszkola</t>
  </si>
  <si>
    <t>80110</t>
  </si>
  <si>
    <t>Gimnazja</t>
  </si>
  <si>
    <t xml:space="preserve">    wydatki majątkowe</t>
  </si>
  <si>
    <t>80111</t>
  </si>
  <si>
    <t>Gmnazja specjalne</t>
  </si>
  <si>
    <t>80113</t>
  </si>
  <si>
    <t>Dowożenie uczniów do szkół</t>
  </si>
  <si>
    <t>80120</t>
  </si>
  <si>
    <t>Licea ogólnokształcące</t>
  </si>
  <si>
    <t>80123</t>
  </si>
  <si>
    <t xml:space="preserve">Licea profilowane </t>
  </si>
  <si>
    <t xml:space="preserve">     wynagr. i pochodne od wynagr.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</si>
  <si>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</si>
  <si>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</si>
  <si>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</si>
  <si>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</si>
  <si>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</si>
  <si>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</si>
  <si>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</si>
  <si>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</si>
  <si>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80146</t>
  </si>
  <si>
    <t xml:space="preserve">Dokształcanie i doskonalenie nauczycieli </t>
  </si>
  <si>
    <t>80195</t>
  </si>
  <si>
    <t>851</t>
  </si>
  <si>
    <t>Ochrona zdrowia</t>
  </si>
  <si>
    <t>85149</t>
  </si>
  <si>
    <t>Programy polityki zdrowotnej</t>
  </si>
  <si>
    <t>85152</t>
  </si>
  <si>
    <t>Zapobieganie i zwalczanie AIDS</t>
  </si>
  <si>
    <t>85153</t>
  </si>
  <si>
    <t>Zwalczanie narkomanii</t>
  </si>
  <si>
    <t>85154</t>
  </si>
  <si>
    <t>Przeciwdziałanie alkoholizmowi</t>
  </si>
  <si>
    <t>85158</t>
  </si>
  <si>
    <t>Izby wytrzeźwień</t>
  </si>
  <si>
    <t>85195</t>
  </si>
  <si>
    <t>852</t>
  </si>
  <si>
    <t>Pomoc społeczna</t>
  </si>
  <si>
    <t>85201</t>
  </si>
  <si>
    <t>Placówki opiekuńczo - wychowawcze</t>
  </si>
  <si>
    <t>85202</t>
  </si>
  <si>
    <t>Domy pomocy społecznej</t>
  </si>
  <si>
    <t>85203</t>
  </si>
  <si>
    <t>Ośrodki wsparcia</t>
  </si>
  <si>
    <t>85204</t>
  </si>
  <si>
    <t xml:space="preserve">Rodziny zastępcze </t>
  </si>
  <si>
    <t>85214</t>
  </si>
  <si>
    <t>Zasiłki i pomoc w naturze oraz składki na ubezpieczenia społeczne</t>
  </si>
  <si>
    <t>85215</t>
  </si>
  <si>
    <t xml:space="preserve">Dodatki mieszkaniowe </t>
  </si>
  <si>
    <t>85218</t>
  </si>
  <si>
    <t>Powiatowe centra pomocy rodzinie</t>
  </si>
  <si>
    <t>85219</t>
  </si>
  <si>
    <t>Ośrodki pomocy społecznej</t>
  </si>
  <si>
    <t>85220</t>
  </si>
  <si>
    <t>Jedn. specjalistycznego poradnictwa, mieszkania chronione i ośrodki interwencji kryzysowej</t>
  </si>
  <si>
    <t>85226</t>
  </si>
  <si>
    <t>Ośrodki adopcyjno-opiekuńcze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</si>
  <si>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</si>
  <si>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</si>
  <si>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</si>
  <si>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</si>
  <si>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</si>
  <si>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85305</t>
  </si>
  <si>
    <t>Żłobki</t>
  </si>
  <si>
    <t>85321</t>
  </si>
  <si>
    <t>Zespoły ds.orzekania o niepełnosprawności</t>
  </si>
  <si>
    <t>85333</t>
  </si>
  <si>
    <t>Powiatowe urzędy pracy</t>
  </si>
  <si>
    <t>85346</t>
  </si>
  <si>
    <t>Dokształcanie i doskonalenie nauczycieli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</si>
  <si>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</si>
  <si>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</si>
  <si>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</si>
  <si>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</si>
  <si>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</si>
  <si>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</si>
  <si>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</si>
  <si>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</si>
  <si>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</t>
  </si>
  <si>
    <t>w tym poradnie specjalistyczne</t>
  </si>
  <si>
    <t>85407</t>
  </si>
  <si>
    <t>85410</t>
  </si>
  <si>
    <t>Internaty i bursy szkolne</t>
  </si>
  <si>
    <t>85412</t>
  </si>
  <si>
    <t>Kolonie i obozy oraz inne formy wypoczynku dzieci i młodzieży szkolnej, a także szkolenia młodzieży</t>
  </si>
  <si>
    <t>85415</t>
  </si>
  <si>
    <t>Pomoc materialna dla uczniów</t>
  </si>
  <si>
    <t>85417</t>
  </si>
  <si>
    <t>Szkolne schroniska młodzieżowe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</si>
  <si>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</si>
  <si>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</si>
  <si>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</si>
  <si>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</si>
  <si>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</si>
  <si>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</si>
  <si>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</si>
  <si>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</si>
  <si>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</si>
  <si>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</si>
  <si>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</si>
  <si>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</si>
  <si>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</si>
  <si>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</si>
  <si>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</si>
  <si>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</si>
  <si>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90020</t>
  </si>
  <si>
    <t>Wpływy i wydatki związane z gromadzeniem środków z opłat produktowych</t>
  </si>
  <si>
    <t>90095</t>
  </si>
  <si>
    <t>921</t>
  </si>
  <si>
    <t>Kultura i ochrona dziedzictwa narodowego</t>
  </si>
  <si>
    <t>92105</t>
  </si>
  <si>
    <t>Pozostałe zadania w zakresie kultury</t>
  </si>
  <si>
    <t>92106</t>
  </si>
  <si>
    <t>Teatry dramatyczne i lalkowe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</si>
  <si>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</si>
  <si>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</si>
  <si>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</si>
  <si>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</si>
  <si>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</si>
  <si>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</si>
  <si>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92113</t>
  </si>
  <si>
    <t>Centra kultury i sztuki</t>
  </si>
  <si>
    <t>92116</t>
  </si>
  <si>
    <t>Biblioteki</t>
  </si>
  <si>
    <t>92118</t>
  </si>
  <si>
    <t>Muzea</t>
  </si>
  <si>
    <t>92120</t>
  </si>
  <si>
    <t>Ochrona i konserwacja zabytków</t>
  </si>
  <si>
    <t>92122</t>
  </si>
  <si>
    <t>Rada Ochrony Pamięci Walk i Męczeństwa</t>
  </si>
  <si>
    <t>92195</t>
  </si>
  <si>
    <t>925</t>
  </si>
  <si>
    <t xml:space="preserve">Ogrody botaniczne i zoologiczne oraz naturalne obszary i obiekty chronionej przyrody </t>
  </si>
  <si>
    <t>92503</t>
  </si>
  <si>
    <t>Rezerwaty i pomniki przyrody</t>
  </si>
  <si>
    <t>926</t>
  </si>
  <si>
    <t>Kultura fizyczna i sport</t>
  </si>
  <si>
    <t>92601</t>
  </si>
  <si>
    <t>Obiekty sportowe</t>
  </si>
  <si>
    <t>92604</t>
  </si>
  <si>
    <t>Instytucje kultury fizycznej</t>
  </si>
  <si>
    <t>92605</t>
  </si>
  <si>
    <t>Zadania w zakr.kultury fizycznej i sportu</t>
  </si>
  <si>
    <t>92695</t>
  </si>
  <si>
    <t>ZADANIA ZLECONE Z ZAKRESU                            ADMINISTRACJI RZADOWEJ</t>
  </si>
  <si>
    <t>Gospodarka gruntami i nieruchomościami</t>
  </si>
  <si>
    <t xml:space="preserve">Nadzór budowlany </t>
  </si>
  <si>
    <t>75045</t>
  </si>
  <si>
    <t>Komisje poborowe</t>
  </si>
  <si>
    <t>751</t>
  </si>
  <si>
    <t>Urzędy naczelnych ogranów władzy państwowej, kontroli i ochrony prawa oraz sądownictwa</t>
  </si>
  <si>
    <t>75101</t>
  </si>
  <si>
    <t>Urzędy naczelnych organów władzy</t>
  </si>
  <si>
    <t>państwowej, kontroli i ochrony prawa</t>
  </si>
  <si>
    <t>Komendy powiat. Państw.Straży Pożarnej</t>
  </si>
  <si>
    <t xml:space="preserve">Ochrona zdrowia </t>
  </si>
  <si>
    <t xml:space="preserve">Składki na ubezpieczenie zdrowotne oraz świadczenia dla osób nieobjętych obowiązkiem ubezp. zdrowotnego </t>
  </si>
  <si>
    <t>85213</t>
  </si>
  <si>
    <t xml:space="preserve">Składki na ubezpieczenie zdrowotne </t>
  </si>
  <si>
    <t>opłacane za osoby pobierające niektóre</t>
  </si>
  <si>
    <t>świadczenia z pomocy społecznej</t>
  </si>
  <si>
    <t>Zasiłki i pomoc w naturze oraz składki</t>
  </si>
  <si>
    <t>na ubezpieczenia społeczne</t>
  </si>
  <si>
    <t>Usługi opiekuńcze i specjalistyczne usługi</t>
  </si>
  <si>
    <t>opiekuńcze</t>
  </si>
  <si>
    <t>ZADANIA REALIZOWANE NA PODSTAWIE POROZUMIEŃ Z ORGANAMI ADMIN. RZĄDOWEJ</t>
  </si>
  <si>
    <t>ZADANIA REALIZOWANE NA PODSTAWIE POROZUMIEŃ Z JEDNOSTKAMI SAMORZĄDU TERYTORIALNEGO</t>
  </si>
  <si>
    <t>Zespoły ds. orzekania o niepełnosprawności</t>
  </si>
  <si>
    <t>WYDATKI OGÓŁEM</t>
  </si>
  <si>
    <t>85111</t>
  </si>
  <si>
    <t>Szpitale ogólne</t>
  </si>
  <si>
    <t>85212</t>
  </si>
  <si>
    <t>Świadczenia rodzinne oraz składki na ubezp. emerytalne i rentowe z ubezpieczenia społecznego</t>
  </si>
  <si>
    <t xml:space="preserve">   wydatki bieżące                          </t>
  </si>
  <si>
    <t xml:space="preserve">   wydatki bieżące                   </t>
  </si>
  <si>
    <t xml:space="preserve">   wydatki bieżące                     </t>
  </si>
  <si>
    <t xml:space="preserve">   wydatki bieżące                        </t>
  </si>
  <si>
    <t xml:space="preserve">   wydatki bieżące                       </t>
  </si>
  <si>
    <t>85233</t>
  </si>
  <si>
    <t xml:space="preserve">    wydatki bieżące                        </t>
  </si>
  <si>
    <t>Różne rozliczenia finansowe</t>
  </si>
  <si>
    <t>75814</t>
  </si>
  <si>
    <t xml:space="preserve">     wynagr.i pochodne od wynagr.   </t>
  </si>
  <si>
    <t>Placówki opiekuńczo-wychowawcze</t>
  </si>
  <si>
    <t xml:space="preserve">  wydatki bieżące</t>
  </si>
  <si>
    <t>71095</t>
  </si>
  <si>
    <t>150</t>
  </si>
  <si>
    <t>Przetwórstwo przemysłowe</t>
  </si>
  <si>
    <t>15011</t>
  </si>
  <si>
    <t>Rozwój przedsiębiorczości</t>
  </si>
  <si>
    <t>Rodziny zastępcze</t>
  </si>
  <si>
    <t>85311</t>
  </si>
  <si>
    <t>Rehabilitacja zawodowa i społeczna osób niepełnosprawnych</t>
  </si>
  <si>
    <t xml:space="preserve">   wydatki bieżące                           </t>
  </si>
  <si>
    <t xml:space="preserve">   wydatki bieżące                            </t>
  </si>
  <si>
    <t xml:space="preserve">   wydatki bieżące                         </t>
  </si>
  <si>
    <t xml:space="preserve">       dotacje                                    </t>
  </si>
  <si>
    <t xml:space="preserve">   wydatki bieżące                               </t>
  </si>
  <si>
    <t xml:space="preserve">   wydatki bieżące                             </t>
  </si>
  <si>
    <t xml:space="preserve">   wydatki bieżące                              </t>
  </si>
  <si>
    <t xml:space="preserve">      dotacje          </t>
  </si>
  <si>
    <t xml:space="preserve">   wydatki bieżące                      </t>
  </si>
  <si>
    <t xml:space="preserve">   wydatki bieżące                    </t>
  </si>
  <si>
    <t xml:space="preserve">   wydatki bieżące              </t>
  </si>
  <si>
    <t xml:space="preserve">      dotacje                                  </t>
  </si>
  <si>
    <t xml:space="preserve">     dotacje              </t>
  </si>
  <si>
    <t xml:space="preserve">      wynagr. i pochodne od wynagr.  </t>
  </si>
  <si>
    <t>Pozostałe zad.w zakresie polityki społ.</t>
  </si>
  <si>
    <t xml:space="preserve">  wydatki bieżące                          </t>
  </si>
  <si>
    <t xml:space="preserve">       wynagr. i pochodne od wynagr. </t>
  </si>
  <si>
    <t>Plan na 2005 r.</t>
  </si>
  <si>
    <t xml:space="preserve">PLAN WYDATKÓW BUDŻETU KALISZA NA 2005 ROK                                                                                                                        </t>
  </si>
  <si>
    <t xml:space="preserve">   wydatki majatkowe                       </t>
  </si>
  <si>
    <t>803</t>
  </si>
  <si>
    <t>Szkolnictwo wyższe</t>
  </si>
  <si>
    <t>80309</t>
  </si>
  <si>
    <t>Pomoc materialna dla studentów</t>
  </si>
  <si>
    <t>Załącznik Nr 2
do uchwały Nr XXV/437/2004
Rady Miejskiej Kalisza
z dnia 29 grudnia 2004 r.
w sprawie uchwalenia budżetu Kalisza - 
Miasta na prawach powiatu na 2005 rok</t>
  </si>
  <si>
    <t>Placówki wychowania pozaszkolnego</t>
  </si>
  <si>
    <t>oraz niektóre świadczenia rodzinne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</si>
</sst>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3" fontId="0" fillId="0" borderId="4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49" fontId="5" fillId="0" borderId="4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49" fontId="0" fillId="0" borderId="2" xfId="0" applyNumberFormat="1" applyFont="1" applyFill="1" applyBorder="1" applyAlignment="1">
      <alignment horizontal="center" vertical="top"/>
    </xf>
    <xf numFmtId="3" fontId="0" fillId="0" borderId="2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2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vertical="top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49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3" fontId="0" fillId="0" borderId="5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0" borderId="4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2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3" fontId="5" fillId="0" borderId="4" xfId="0" applyNumberFormat="1" applyFont="1" applyBorder="1" applyAlignment="1">
      <alignment vertical="top"/>
    </xf>
    <xf numFmtId="3" fontId="0" fillId="0" borderId="2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horizontal="center" vertical="top"/>
    </xf>
    <xf numFmtId="0" fontId="0" fillId="0" borderId="9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3" fontId="0" fillId="0" borderId="3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9"/>
  <sheetViews>
    <sheetView tabSelected="1" view="pageBreakPreview" zoomScaleNormal="75" zoomScaleSheetLayoutView="100" workbookViewId="0" topLeftCell="A472">
      <selection activeCell="E482" sqref="E482"/>
    </sheetView>
  </sheetViews>
  <sheetFormatPr defaultColWidth="9.00390625" defaultRowHeight="12.75"/>
  <cols>
    <col min="1" max="1" width="6.75390625" style="0" customWidth="1"/>
    <col min="2" max="2" width="41.25390625" style="0" customWidth="1"/>
    <col min="3" max="3" width="15.625" style="0" customWidth="1"/>
    <col min="4" max="4" width="16.00390625" style="0" customWidth="1"/>
    <col min="5" max="5" width="14.875" style="0" customWidth="1"/>
    <col min="6" max="6" width="10.375" style="2" bestFit="1" customWidth="1"/>
    <col min="7" max="7" width="11.625" style="0" customWidth="1"/>
    <col min="8" max="8" width="11.75390625" style="0" customWidth="1"/>
    <col min="9" max="9" width="10.375" style="0" customWidth="1"/>
    <col min="10" max="10" width="9.25390625" style="0" customWidth="1"/>
    <col min="11" max="12" width="10.375" style="0" customWidth="1"/>
  </cols>
  <sheetData>
    <row r="1" spans="3:5" s="1" customFormat="1" ht="66.75" customHeight="1">
      <c r="C1" s="117" t="s">
        <v>337</v>
      </c>
      <c r="D1" s="118"/>
      <c r="E1" s="118"/>
    </row>
    <row r="2" spans="1:5" ht="14.25" customHeight="1">
      <c r="A2" s="119" t="s">
        <v>331</v>
      </c>
      <c r="B2" s="118"/>
      <c r="C2" s="118"/>
      <c r="D2" s="118"/>
      <c r="E2" s="118"/>
    </row>
    <row r="3" spans="2:6" s="3" customFormat="1" ht="12" customHeight="1">
      <c r="B3" s="4"/>
      <c r="C3" s="4"/>
      <c r="D3" s="4"/>
      <c r="E3" s="4" t="s">
        <v>0</v>
      </c>
      <c r="F3" s="5"/>
    </row>
    <row r="4" spans="1:5" ht="12.75">
      <c r="A4" s="115" t="s">
        <v>1</v>
      </c>
      <c r="B4" s="115" t="s">
        <v>2</v>
      </c>
      <c r="C4" s="6" t="s">
        <v>3</v>
      </c>
      <c r="D4" s="93" t="s">
        <v>4</v>
      </c>
      <c r="E4" s="93" t="s">
        <v>5</v>
      </c>
    </row>
    <row r="5" spans="1:5" ht="18.75" customHeight="1">
      <c r="A5" s="116"/>
      <c r="B5" s="116"/>
      <c r="C5" s="6" t="s">
        <v>330</v>
      </c>
      <c r="D5" s="6" t="s">
        <v>330</v>
      </c>
      <c r="E5" s="6" t="s">
        <v>330</v>
      </c>
    </row>
    <row r="6" spans="1:5" ht="9.7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ht="6" customHeight="1" thickBot="1">
      <c r="A7" s="8"/>
      <c r="B7" s="8"/>
      <c r="C7" s="8"/>
      <c r="D7" s="8"/>
      <c r="E7" s="8"/>
    </row>
    <row r="8" spans="1:5" ht="14.25" thickBot="1" thickTop="1">
      <c r="A8" s="114" t="s">
        <v>6</v>
      </c>
      <c r="B8" s="114"/>
      <c r="C8" s="79">
        <f>SUM(D8,E8)</f>
        <v>244327571</v>
      </c>
      <c r="D8" s="79">
        <f>SUM(D9,D16,D26,D29,D41,D48,D57,D68,D91,D125,D131,D138,D199,D264,D288,D326,D353,D397,D400,D120,D219,D21)</f>
        <v>167951612</v>
      </c>
      <c r="E8" s="79">
        <f>SUM(E9,E16,E26,E29,E41,E48,E57,E68,E91,E125,E131,E138,E199,E264,E288,E326,E353,E397,E400,E219,E120)</f>
        <v>76375959</v>
      </c>
    </row>
    <row r="9" spans="1:5" ht="13.5" thickTop="1">
      <c r="A9" s="90" t="s">
        <v>7</v>
      </c>
      <c r="B9" s="91" t="s">
        <v>8</v>
      </c>
      <c r="C9" s="92">
        <f>SUM(D9,E9)</f>
        <v>8900</v>
      </c>
      <c r="D9" s="92">
        <f>SUM(D10,D14)</f>
        <v>8900</v>
      </c>
      <c r="E9" s="92">
        <f>SUM(E10,E14)</f>
        <v>0</v>
      </c>
    </row>
    <row r="10" spans="1:5" ht="12.75">
      <c r="A10" s="11" t="s">
        <v>9</v>
      </c>
      <c r="B10" s="12" t="s">
        <v>10</v>
      </c>
      <c r="C10" s="13">
        <f>SUM(D10,E10)</f>
        <v>6000</v>
      </c>
      <c r="D10" s="13">
        <f>SUM(D11)</f>
        <v>6000</v>
      </c>
      <c r="E10" s="13">
        <v>0</v>
      </c>
    </row>
    <row r="11" spans="1:5" ht="12.75">
      <c r="A11" s="14"/>
      <c r="B11" s="15" t="s">
        <v>313</v>
      </c>
      <c r="C11" s="16">
        <f>SUM(D11,E11)</f>
        <v>6000</v>
      </c>
      <c r="D11" s="16">
        <v>6000</v>
      </c>
      <c r="E11" s="16">
        <v>0</v>
      </c>
    </row>
    <row r="12" spans="1:5" ht="12.75">
      <c r="A12" s="14"/>
      <c r="B12" s="15" t="s">
        <v>11</v>
      </c>
      <c r="C12" s="16"/>
      <c r="D12" s="16"/>
      <c r="E12" s="16"/>
    </row>
    <row r="13" spans="1:5" ht="12.75">
      <c r="A13" s="18"/>
      <c r="B13" s="19" t="s">
        <v>12</v>
      </c>
      <c r="C13" s="20">
        <f aca="true" t="shared" si="0" ref="C13:C23">SUM(D13,E13)</f>
        <v>6000</v>
      </c>
      <c r="D13" s="20">
        <v>6000</v>
      </c>
      <c r="E13" s="20">
        <v>0</v>
      </c>
    </row>
    <row r="14" spans="1:5" ht="12.75">
      <c r="A14" s="11" t="s">
        <v>13</v>
      </c>
      <c r="B14" s="12" t="s">
        <v>14</v>
      </c>
      <c r="C14" s="13">
        <f t="shared" si="0"/>
        <v>2900</v>
      </c>
      <c r="D14" s="13">
        <f>SUM(D15)</f>
        <v>2900</v>
      </c>
      <c r="E14" s="13">
        <f>SUM(E15)</f>
        <v>0</v>
      </c>
    </row>
    <row r="15" spans="1:5" ht="12.75">
      <c r="A15" s="18"/>
      <c r="B15" s="19" t="s">
        <v>314</v>
      </c>
      <c r="C15" s="20">
        <f t="shared" si="0"/>
        <v>2900</v>
      </c>
      <c r="D15" s="16">
        <v>2900</v>
      </c>
      <c r="E15" s="16">
        <v>0</v>
      </c>
    </row>
    <row r="16" spans="1:5" ht="12.75">
      <c r="A16" s="30" t="s">
        <v>15</v>
      </c>
      <c r="B16" s="32" t="s">
        <v>16</v>
      </c>
      <c r="C16" s="23">
        <f t="shared" si="0"/>
        <v>750</v>
      </c>
      <c r="D16" s="24">
        <f>SUM(D19)</f>
        <v>0</v>
      </c>
      <c r="E16" s="24">
        <f>SUM(E19,E17)</f>
        <v>750</v>
      </c>
    </row>
    <row r="17" spans="1:5" ht="12.75">
      <c r="A17" s="14" t="s">
        <v>17</v>
      </c>
      <c r="B17" s="15" t="s">
        <v>18</v>
      </c>
      <c r="C17" s="16">
        <f t="shared" si="0"/>
        <v>470</v>
      </c>
      <c r="D17" s="16">
        <f>SUM(D18)</f>
        <v>0</v>
      </c>
      <c r="E17" s="16">
        <f>SUM(E18)</f>
        <v>470</v>
      </c>
    </row>
    <row r="18" spans="1:5" ht="12.75">
      <c r="A18" s="18"/>
      <c r="B18" s="19" t="s">
        <v>314</v>
      </c>
      <c r="C18" s="20">
        <f t="shared" si="0"/>
        <v>470</v>
      </c>
      <c r="D18" s="20">
        <v>0</v>
      </c>
      <c r="E18" s="20">
        <v>470</v>
      </c>
    </row>
    <row r="19" spans="1:5" ht="12.75">
      <c r="A19" s="14" t="s">
        <v>20</v>
      </c>
      <c r="B19" s="15" t="s">
        <v>21</v>
      </c>
      <c r="C19" s="16">
        <f t="shared" si="0"/>
        <v>280</v>
      </c>
      <c r="D19" s="16">
        <f>SUM(D20)</f>
        <v>0</v>
      </c>
      <c r="E19" s="16">
        <f>SUM(E20)</f>
        <v>280</v>
      </c>
    </row>
    <row r="20" spans="1:5" ht="12.75">
      <c r="A20" s="14"/>
      <c r="B20" s="15" t="s">
        <v>314</v>
      </c>
      <c r="C20" s="16">
        <f t="shared" si="0"/>
        <v>280</v>
      </c>
      <c r="D20" s="16">
        <v>0</v>
      </c>
      <c r="E20" s="16">
        <v>280</v>
      </c>
    </row>
    <row r="21" spans="1:5" ht="12.75">
      <c r="A21" s="21" t="s">
        <v>306</v>
      </c>
      <c r="B21" s="22" t="s">
        <v>307</v>
      </c>
      <c r="C21" s="24">
        <f t="shared" si="0"/>
        <v>80000</v>
      </c>
      <c r="D21" s="24">
        <f>SUM(D22)</f>
        <v>80000</v>
      </c>
      <c r="E21" s="24">
        <f>SUM(E22)</f>
        <v>0</v>
      </c>
    </row>
    <row r="22" spans="1:5" ht="12.75">
      <c r="A22" s="14" t="s">
        <v>308</v>
      </c>
      <c r="B22" s="15" t="s">
        <v>309</v>
      </c>
      <c r="C22" s="16">
        <f t="shared" si="0"/>
        <v>80000</v>
      </c>
      <c r="D22" s="16">
        <f>SUM(D23)</f>
        <v>80000</v>
      </c>
      <c r="E22" s="16">
        <f>SUM(E23)</f>
        <v>0</v>
      </c>
    </row>
    <row r="23" spans="1:5" ht="12.75">
      <c r="A23" s="14"/>
      <c r="B23" s="15" t="s">
        <v>315</v>
      </c>
      <c r="C23" s="16">
        <f t="shared" si="0"/>
        <v>80000</v>
      </c>
      <c r="D23" s="16">
        <v>80000</v>
      </c>
      <c r="E23" s="16">
        <v>0</v>
      </c>
    </row>
    <row r="24" spans="1:5" ht="12.75">
      <c r="A24" s="14"/>
      <c r="B24" s="15" t="s">
        <v>11</v>
      </c>
      <c r="C24" s="16"/>
      <c r="D24" s="16"/>
      <c r="E24" s="16"/>
    </row>
    <row r="25" spans="1:5" ht="12.75">
      <c r="A25" s="14"/>
      <c r="B25" s="15" t="s">
        <v>12</v>
      </c>
      <c r="C25" s="16">
        <f aca="true" t="shared" si="1" ref="C25:C34">SUM(D25,E25)</f>
        <v>80000</v>
      </c>
      <c r="D25" s="20">
        <v>80000</v>
      </c>
      <c r="E25" s="20">
        <v>0</v>
      </c>
    </row>
    <row r="26" spans="1:6" s="58" customFormat="1" ht="25.5">
      <c r="A26" s="71" t="s">
        <v>22</v>
      </c>
      <c r="B26" s="75" t="s">
        <v>23</v>
      </c>
      <c r="C26" s="76">
        <f t="shared" si="1"/>
        <v>1430400</v>
      </c>
      <c r="D26" s="76">
        <f>SUM(D27)</f>
        <v>1430400</v>
      </c>
      <c r="E26" s="76">
        <f>SUM(E27)</f>
        <v>0</v>
      </c>
      <c r="F26" s="57"/>
    </row>
    <row r="27" spans="1:6" s="58" customFormat="1" ht="12.75">
      <c r="A27" s="77" t="s">
        <v>24</v>
      </c>
      <c r="B27" s="78" t="s">
        <v>25</v>
      </c>
      <c r="C27" s="43">
        <f t="shared" si="1"/>
        <v>1430400</v>
      </c>
      <c r="D27" s="43">
        <f>SUM(D28)</f>
        <v>1430400</v>
      </c>
      <c r="E27" s="43">
        <f>SUM(E28)</f>
        <v>0</v>
      </c>
      <c r="F27" s="57"/>
    </row>
    <row r="28" spans="1:6" s="58" customFormat="1" ht="12.75">
      <c r="A28" s="66"/>
      <c r="B28" s="74" t="s">
        <v>26</v>
      </c>
      <c r="C28" s="46">
        <f t="shared" si="1"/>
        <v>1430400</v>
      </c>
      <c r="D28" s="43">
        <v>1430400</v>
      </c>
      <c r="E28" s="43">
        <v>0</v>
      </c>
      <c r="F28" s="57"/>
    </row>
    <row r="29" spans="1:5" ht="12.75">
      <c r="A29" s="9" t="s">
        <v>27</v>
      </c>
      <c r="B29" s="10" t="s">
        <v>28</v>
      </c>
      <c r="C29" s="27">
        <f t="shared" si="1"/>
        <v>27318286</v>
      </c>
      <c r="D29" s="27">
        <f>SUM(D30,D33,D38)</f>
        <v>13418655</v>
      </c>
      <c r="E29" s="27">
        <f>SUM(E30,E33,E38)</f>
        <v>13899631</v>
      </c>
    </row>
    <row r="30" spans="1:5" ht="12.75">
      <c r="A30" s="11" t="s">
        <v>29</v>
      </c>
      <c r="B30" s="12" t="s">
        <v>30</v>
      </c>
      <c r="C30" s="13">
        <f t="shared" si="1"/>
        <v>8075000</v>
      </c>
      <c r="D30" s="16">
        <f>SUM(D31:D32)</f>
        <v>8075000</v>
      </c>
      <c r="E30" s="16">
        <f>SUM(E31)</f>
        <v>0</v>
      </c>
    </row>
    <row r="31" spans="1:5" ht="12.75">
      <c r="A31" s="14"/>
      <c r="B31" s="15" t="s">
        <v>328</v>
      </c>
      <c r="C31" s="16">
        <f t="shared" si="1"/>
        <v>8075000</v>
      </c>
      <c r="D31" s="16">
        <f>7930800+144200</f>
        <v>8075000</v>
      </c>
      <c r="E31" s="16">
        <v>0</v>
      </c>
    </row>
    <row r="32" spans="1:6" s="58" customFormat="1" ht="12.75">
      <c r="A32" s="66"/>
      <c r="B32" s="74" t="s">
        <v>36</v>
      </c>
      <c r="C32" s="46">
        <f t="shared" si="1"/>
        <v>0</v>
      </c>
      <c r="D32" s="46">
        <v>0</v>
      </c>
      <c r="E32" s="46">
        <v>0</v>
      </c>
      <c r="F32" s="57"/>
    </row>
    <row r="33" spans="1:5" ht="14.25" customHeight="1">
      <c r="A33" s="11" t="s">
        <v>31</v>
      </c>
      <c r="B33" s="12" t="s">
        <v>32</v>
      </c>
      <c r="C33" s="29">
        <f t="shared" si="1"/>
        <v>14372856</v>
      </c>
      <c r="D33" s="29">
        <f>SUM(D34,D37)</f>
        <v>473225</v>
      </c>
      <c r="E33" s="29">
        <f>SUM(E34,E37)</f>
        <v>13899631</v>
      </c>
    </row>
    <row r="34" spans="1:5" ht="12.75">
      <c r="A34" s="14"/>
      <c r="B34" s="15" t="s">
        <v>296</v>
      </c>
      <c r="C34" s="16">
        <f t="shared" si="1"/>
        <v>3954004</v>
      </c>
      <c r="D34" s="16">
        <v>423225</v>
      </c>
      <c r="E34" s="16">
        <v>3530779</v>
      </c>
    </row>
    <row r="35" spans="1:5" ht="12.75">
      <c r="A35" s="14"/>
      <c r="B35" s="15" t="s">
        <v>34</v>
      </c>
      <c r="C35" s="16"/>
      <c r="D35" s="16"/>
      <c r="E35" s="16"/>
    </row>
    <row r="36" spans="1:5" ht="12.75">
      <c r="A36" s="14"/>
      <c r="B36" s="15" t="s">
        <v>35</v>
      </c>
      <c r="C36" s="16">
        <f aca="true" t="shared" si="2" ref="C36:C43">SUM(D36,E36)</f>
        <v>1661672</v>
      </c>
      <c r="D36" s="16">
        <v>0</v>
      </c>
      <c r="E36" s="16">
        <v>1661672</v>
      </c>
    </row>
    <row r="37" spans="1:6" s="58" customFormat="1" ht="12.75">
      <c r="A37" s="66"/>
      <c r="B37" s="74" t="s">
        <v>36</v>
      </c>
      <c r="C37" s="46">
        <f t="shared" si="2"/>
        <v>10418852</v>
      </c>
      <c r="D37" s="46">
        <v>50000</v>
      </c>
      <c r="E37" s="46">
        <v>10368852</v>
      </c>
      <c r="F37" s="57"/>
    </row>
    <row r="38" spans="1:5" ht="15" customHeight="1">
      <c r="A38" s="11" t="s">
        <v>37</v>
      </c>
      <c r="B38" s="12" t="s">
        <v>38</v>
      </c>
      <c r="C38" s="13">
        <f t="shared" si="2"/>
        <v>4870430</v>
      </c>
      <c r="D38" s="13">
        <f>SUM(D39,D40)</f>
        <v>4870430</v>
      </c>
      <c r="E38" s="13">
        <f>SUM(E39:E40)</f>
        <v>0</v>
      </c>
    </row>
    <row r="39" spans="1:5" ht="14.25" customHeight="1">
      <c r="A39" s="14"/>
      <c r="B39" s="15" t="s">
        <v>33</v>
      </c>
      <c r="C39" s="16">
        <f t="shared" si="2"/>
        <v>514900</v>
      </c>
      <c r="D39" s="16">
        <f>495000+19900</f>
        <v>514900</v>
      </c>
      <c r="E39" s="16">
        <v>0</v>
      </c>
    </row>
    <row r="40" spans="1:6" s="58" customFormat="1" ht="12.75">
      <c r="A40" s="66"/>
      <c r="B40" s="74" t="s">
        <v>39</v>
      </c>
      <c r="C40" s="46">
        <f t="shared" si="2"/>
        <v>4355530</v>
      </c>
      <c r="D40" s="46">
        <v>4355530</v>
      </c>
      <c r="E40" s="46">
        <v>0</v>
      </c>
      <c r="F40" s="57"/>
    </row>
    <row r="41" spans="1:5" ht="15" customHeight="1">
      <c r="A41" s="9" t="s">
        <v>40</v>
      </c>
      <c r="B41" s="10" t="s">
        <v>41</v>
      </c>
      <c r="C41" s="23">
        <f t="shared" si="2"/>
        <v>54800</v>
      </c>
      <c r="D41" s="24">
        <f>SUM(D42,D46)</f>
        <v>54800</v>
      </c>
      <c r="E41" s="24">
        <f>SUM(E42,E46)</f>
        <v>0</v>
      </c>
    </row>
    <row r="42" spans="1:5" ht="15.75" customHeight="1">
      <c r="A42" s="11" t="s">
        <v>42</v>
      </c>
      <c r="B42" s="12" t="s">
        <v>43</v>
      </c>
      <c r="C42" s="29">
        <f t="shared" si="2"/>
        <v>26700</v>
      </c>
      <c r="D42" s="28">
        <f>SUM(D43)</f>
        <v>26700</v>
      </c>
      <c r="E42" s="28">
        <f>SUM(E43)</f>
        <v>0</v>
      </c>
    </row>
    <row r="43" spans="1:5" ht="12.75">
      <c r="A43" s="14"/>
      <c r="B43" s="15" t="s">
        <v>299</v>
      </c>
      <c r="C43" s="16">
        <f t="shared" si="2"/>
        <v>26700</v>
      </c>
      <c r="D43" s="16">
        <v>26700</v>
      </c>
      <c r="E43" s="16">
        <v>0</v>
      </c>
    </row>
    <row r="44" spans="1:5" ht="12.75">
      <c r="A44" s="14"/>
      <c r="B44" s="15" t="s">
        <v>44</v>
      </c>
      <c r="C44" s="16"/>
      <c r="D44" s="16"/>
      <c r="E44" s="16"/>
    </row>
    <row r="45" spans="1:5" ht="12.75">
      <c r="A45" s="18"/>
      <c r="B45" s="19" t="s">
        <v>45</v>
      </c>
      <c r="C45" s="20">
        <f aca="true" t="shared" si="3" ref="C45:C70">SUM(D45,E45)</f>
        <v>6500</v>
      </c>
      <c r="D45" s="20">
        <v>6500</v>
      </c>
      <c r="E45" s="20">
        <v>0</v>
      </c>
    </row>
    <row r="46" spans="1:5" ht="14.25" customHeight="1">
      <c r="A46" s="11" t="s">
        <v>46</v>
      </c>
      <c r="B46" s="12" t="s">
        <v>14</v>
      </c>
      <c r="C46" s="16">
        <f t="shared" si="3"/>
        <v>28100</v>
      </c>
      <c r="D46" s="16">
        <f>SUM(D47)</f>
        <v>28100</v>
      </c>
      <c r="E46" s="16">
        <f>SUM(E47)</f>
        <v>0</v>
      </c>
    </row>
    <row r="47" spans="1:5" ht="13.5" customHeight="1">
      <c r="A47" s="18"/>
      <c r="B47" s="19" t="s">
        <v>315</v>
      </c>
      <c r="C47" s="16">
        <f t="shared" si="3"/>
        <v>28100</v>
      </c>
      <c r="D47" s="20">
        <v>28100</v>
      </c>
      <c r="E47" s="20">
        <v>0</v>
      </c>
    </row>
    <row r="48" spans="1:5" ht="14.25" customHeight="1">
      <c r="A48" s="21" t="s">
        <v>47</v>
      </c>
      <c r="B48" s="22" t="s">
        <v>48</v>
      </c>
      <c r="C48" s="24">
        <f t="shared" si="3"/>
        <v>3154700</v>
      </c>
      <c r="D48" s="24">
        <f>SUM(D49,D52,D54)</f>
        <v>3152800</v>
      </c>
      <c r="E48" s="24">
        <f>SUM(E49,E54)</f>
        <v>1900</v>
      </c>
    </row>
    <row r="49" spans="1:5" ht="13.5" customHeight="1">
      <c r="A49" s="11" t="s">
        <v>49</v>
      </c>
      <c r="B49" s="12" t="s">
        <v>265</v>
      </c>
      <c r="C49" s="16">
        <f t="shared" si="3"/>
        <v>961900</v>
      </c>
      <c r="D49" s="16">
        <f>SUM(D50,D51)</f>
        <v>960000</v>
      </c>
      <c r="E49" s="43">
        <f>SUM(E50,E51)</f>
        <v>1900</v>
      </c>
    </row>
    <row r="50" spans="1:5" ht="12.75">
      <c r="A50" s="14"/>
      <c r="B50" s="15" t="s">
        <v>299</v>
      </c>
      <c r="C50" s="16">
        <f t="shared" si="3"/>
        <v>461900</v>
      </c>
      <c r="D50" s="16">
        <v>460000</v>
      </c>
      <c r="E50" s="43">
        <v>1900</v>
      </c>
    </row>
    <row r="51" spans="1:6" s="58" customFormat="1" ht="12.75">
      <c r="A51" s="66"/>
      <c r="B51" s="74" t="s">
        <v>50</v>
      </c>
      <c r="C51" s="46">
        <f t="shared" si="3"/>
        <v>500000</v>
      </c>
      <c r="D51" s="46">
        <v>500000</v>
      </c>
      <c r="E51" s="46">
        <v>0</v>
      </c>
      <c r="F51" s="57"/>
    </row>
    <row r="52" spans="1:6" s="58" customFormat="1" ht="14.25" customHeight="1">
      <c r="A52" s="42" t="s">
        <v>51</v>
      </c>
      <c r="B52" s="69" t="s">
        <v>52</v>
      </c>
      <c r="C52" s="43">
        <f t="shared" si="3"/>
        <v>850000</v>
      </c>
      <c r="D52" s="38">
        <f>SUM(D53)</f>
        <v>850000</v>
      </c>
      <c r="E52" s="38">
        <f>SUM(E53)</f>
        <v>0</v>
      </c>
      <c r="F52" s="57"/>
    </row>
    <row r="53" spans="1:6" s="58" customFormat="1" ht="12.75">
      <c r="A53" s="66"/>
      <c r="B53" s="74" t="s">
        <v>26</v>
      </c>
      <c r="C53" s="46">
        <f t="shared" si="3"/>
        <v>850000</v>
      </c>
      <c r="D53" s="46">
        <v>850000</v>
      </c>
      <c r="E53" s="46">
        <v>0</v>
      </c>
      <c r="F53" s="57"/>
    </row>
    <row r="54" spans="1:5" ht="12.75">
      <c r="A54" s="14" t="s">
        <v>53</v>
      </c>
      <c r="B54" s="15" t="s">
        <v>14</v>
      </c>
      <c r="C54" s="16">
        <f t="shared" si="3"/>
        <v>1342800</v>
      </c>
      <c r="D54" s="13">
        <f>SUM(D55,D56)</f>
        <v>1342800</v>
      </c>
      <c r="E54" s="13">
        <f>SUM(E55)</f>
        <v>0</v>
      </c>
    </row>
    <row r="55" spans="1:5" ht="12.75">
      <c r="A55" s="14"/>
      <c r="B55" s="15" t="s">
        <v>19</v>
      </c>
      <c r="C55" s="16">
        <f t="shared" si="3"/>
        <v>192800</v>
      </c>
      <c r="D55" s="16">
        <v>192800</v>
      </c>
      <c r="E55" s="16">
        <v>0</v>
      </c>
    </row>
    <row r="56" spans="1:6" s="58" customFormat="1" ht="12.75">
      <c r="A56" s="66"/>
      <c r="B56" s="74" t="s">
        <v>39</v>
      </c>
      <c r="C56" s="46">
        <f t="shared" si="3"/>
        <v>1150000</v>
      </c>
      <c r="D56" s="46">
        <v>1150000</v>
      </c>
      <c r="E56" s="46">
        <v>0</v>
      </c>
      <c r="F56" s="57"/>
    </row>
    <row r="57" spans="1:5" ht="12.75">
      <c r="A57" s="30" t="s">
        <v>54</v>
      </c>
      <c r="B57" s="32" t="s">
        <v>55</v>
      </c>
      <c r="C57" s="23">
        <f t="shared" si="3"/>
        <v>781700</v>
      </c>
      <c r="D57" s="23">
        <f>SUM(D58,D60,D62,D64,D66)</f>
        <v>776000</v>
      </c>
      <c r="E57" s="23">
        <f>SUM(E58,E60,E62,E64)</f>
        <v>5700</v>
      </c>
    </row>
    <row r="58" spans="1:5" ht="14.25" customHeight="1">
      <c r="A58" s="14" t="s">
        <v>56</v>
      </c>
      <c r="B58" s="15" t="s">
        <v>57</v>
      </c>
      <c r="C58" s="13">
        <f t="shared" si="3"/>
        <v>320000</v>
      </c>
      <c r="D58" s="16">
        <f>SUM(D59)</f>
        <v>320000</v>
      </c>
      <c r="E58" s="16">
        <f>SUM(E59)</f>
        <v>0</v>
      </c>
    </row>
    <row r="59" spans="1:5" ht="12.75">
      <c r="A59" s="18"/>
      <c r="B59" s="19" t="s">
        <v>296</v>
      </c>
      <c r="C59" s="20">
        <f t="shared" si="3"/>
        <v>320000</v>
      </c>
      <c r="D59" s="20">
        <v>320000</v>
      </c>
      <c r="E59" s="20">
        <v>0</v>
      </c>
    </row>
    <row r="60" spans="1:5" ht="27" customHeight="1">
      <c r="A60" s="14" t="s">
        <v>58</v>
      </c>
      <c r="B60" s="15" t="s">
        <v>59</v>
      </c>
      <c r="C60" s="16">
        <f t="shared" si="3"/>
        <v>38000</v>
      </c>
      <c r="D60" s="16">
        <f>SUM(D61)</f>
        <v>38000</v>
      </c>
      <c r="E60" s="16">
        <f>SUM(E61)</f>
        <v>0</v>
      </c>
    </row>
    <row r="61" spans="1:5" ht="12.75">
      <c r="A61" s="18"/>
      <c r="B61" s="19" t="s">
        <v>296</v>
      </c>
      <c r="C61" s="20">
        <f t="shared" si="3"/>
        <v>38000</v>
      </c>
      <c r="D61" s="20">
        <v>38000</v>
      </c>
      <c r="E61" s="20">
        <v>0</v>
      </c>
    </row>
    <row r="62" spans="1:15" ht="14.25" customHeight="1">
      <c r="A62" s="14" t="s">
        <v>60</v>
      </c>
      <c r="B62" s="15" t="s">
        <v>61</v>
      </c>
      <c r="C62" s="16">
        <f t="shared" si="3"/>
        <v>298700</v>
      </c>
      <c r="D62" s="16">
        <f>SUM(D63)</f>
        <v>293000</v>
      </c>
      <c r="E62" s="43">
        <f>SUM(E63)</f>
        <v>5700</v>
      </c>
      <c r="I62" s="31"/>
      <c r="K62" s="31"/>
      <c r="M62" s="31"/>
      <c r="O62" s="31"/>
    </row>
    <row r="63" spans="1:13" ht="12.75">
      <c r="A63" s="18"/>
      <c r="B63" s="19" t="s">
        <v>19</v>
      </c>
      <c r="C63" s="20">
        <f t="shared" si="3"/>
        <v>298700</v>
      </c>
      <c r="D63" s="20">
        <v>293000</v>
      </c>
      <c r="E63" s="46">
        <v>5700</v>
      </c>
      <c r="I63" s="31"/>
      <c r="M63" s="31"/>
    </row>
    <row r="64" spans="1:5" ht="12.75">
      <c r="A64" s="11" t="s">
        <v>63</v>
      </c>
      <c r="B64" s="12" t="s">
        <v>64</v>
      </c>
      <c r="C64" s="13">
        <f t="shared" si="3"/>
        <v>85000</v>
      </c>
      <c r="D64" s="13">
        <f>SUM(D65)</f>
        <v>85000</v>
      </c>
      <c r="E64" s="13">
        <f>SUM(E65)</f>
        <v>0</v>
      </c>
    </row>
    <row r="65" spans="1:5" ht="12.75">
      <c r="A65" s="18"/>
      <c r="B65" s="19" t="s">
        <v>315</v>
      </c>
      <c r="C65" s="20">
        <f t="shared" si="3"/>
        <v>85000</v>
      </c>
      <c r="D65" s="20">
        <v>85000</v>
      </c>
      <c r="E65" s="20">
        <v>0</v>
      </c>
    </row>
    <row r="66" spans="1:5" ht="12.75">
      <c r="A66" s="14" t="s">
        <v>305</v>
      </c>
      <c r="B66" s="15" t="s">
        <v>14</v>
      </c>
      <c r="C66" s="16">
        <f t="shared" si="3"/>
        <v>40000</v>
      </c>
      <c r="D66" s="16">
        <f>SUM(D67)</f>
        <v>40000</v>
      </c>
      <c r="E66" s="16">
        <v>0</v>
      </c>
    </row>
    <row r="67" spans="1:5" ht="12.75">
      <c r="A67" s="14"/>
      <c r="B67" s="15" t="s">
        <v>294</v>
      </c>
      <c r="C67" s="20">
        <f t="shared" si="3"/>
        <v>40000</v>
      </c>
      <c r="D67" s="16">
        <v>40000</v>
      </c>
      <c r="E67" s="16">
        <v>0</v>
      </c>
    </row>
    <row r="68" spans="1:5" ht="12.75">
      <c r="A68" s="21" t="s">
        <v>65</v>
      </c>
      <c r="B68" s="22" t="s">
        <v>66</v>
      </c>
      <c r="C68" s="23">
        <f t="shared" si="3"/>
        <v>19038698</v>
      </c>
      <c r="D68" s="24">
        <f>SUM(D69,D73,D77,D82,D87)</f>
        <v>17730820</v>
      </c>
      <c r="E68" s="24">
        <f>SUM(E69,E73,E77,E82,E87)</f>
        <v>1307878</v>
      </c>
    </row>
    <row r="69" spans="1:5" ht="12.75">
      <c r="A69" s="14" t="s">
        <v>67</v>
      </c>
      <c r="B69" s="15" t="s">
        <v>68</v>
      </c>
      <c r="C69" s="16">
        <f t="shared" si="3"/>
        <v>785500</v>
      </c>
      <c r="D69" s="16">
        <f>SUM(D70)</f>
        <v>785500</v>
      </c>
      <c r="E69" s="16">
        <f>SUM(E70)</f>
        <v>0</v>
      </c>
    </row>
    <row r="70" spans="1:5" ht="12.75">
      <c r="A70" s="14"/>
      <c r="B70" s="15" t="s">
        <v>315</v>
      </c>
      <c r="C70" s="16">
        <f t="shared" si="3"/>
        <v>785500</v>
      </c>
      <c r="D70" s="16">
        <v>785500</v>
      </c>
      <c r="E70" s="16">
        <v>0</v>
      </c>
    </row>
    <row r="71" spans="1:5" ht="12.75">
      <c r="A71" s="14"/>
      <c r="B71" s="15" t="s">
        <v>69</v>
      </c>
      <c r="C71" s="16"/>
      <c r="D71" s="16"/>
      <c r="E71" s="16"/>
    </row>
    <row r="72" spans="1:5" ht="12.75">
      <c r="A72" s="18"/>
      <c r="B72" s="19" t="s">
        <v>35</v>
      </c>
      <c r="C72" s="20">
        <f>SUM(D72,E72)</f>
        <v>774300</v>
      </c>
      <c r="D72" s="20">
        <v>774300</v>
      </c>
      <c r="E72" s="20">
        <v>0</v>
      </c>
    </row>
    <row r="73" spans="1:5" ht="12.75">
      <c r="A73" s="11" t="s">
        <v>70</v>
      </c>
      <c r="B73" s="12" t="s">
        <v>71</v>
      </c>
      <c r="C73" s="13">
        <f>SUM(D73,E73)</f>
        <v>1594878</v>
      </c>
      <c r="D73" s="13">
        <f>SUM(D74)</f>
        <v>287000</v>
      </c>
      <c r="E73" s="13">
        <f>SUM(E74)</f>
        <v>1307878</v>
      </c>
    </row>
    <row r="74" spans="1:5" ht="12.75">
      <c r="A74" s="14"/>
      <c r="B74" s="15" t="s">
        <v>295</v>
      </c>
      <c r="C74" s="16">
        <f>SUM(D74,E74)</f>
        <v>1594878</v>
      </c>
      <c r="D74" s="16">
        <v>287000</v>
      </c>
      <c r="E74" s="43">
        <f>1307900-22</f>
        <v>1307878</v>
      </c>
    </row>
    <row r="75" spans="1:5" ht="12.75">
      <c r="A75" s="14"/>
      <c r="B75" s="15" t="s">
        <v>69</v>
      </c>
      <c r="C75" s="16"/>
      <c r="D75" s="16"/>
      <c r="E75" s="16"/>
    </row>
    <row r="76" spans="1:5" ht="12.75">
      <c r="A76" s="18"/>
      <c r="B76" s="19" t="s">
        <v>35</v>
      </c>
      <c r="C76" s="20">
        <f>SUM(D76,E76)</f>
        <v>813800</v>
      </c>
      <c r="D76" s="20">
        <v>282100</v>
      </c>
      <c r="E76" s="20">
        <v>531700</v>
      </c>
    </row>
    <row r="77" spans="1:5" ht="27" customHeight="1">
      <c r="A77" s="14" t="s">
        <v>72</v>
      </c>
      <c r="B77" s="15" t="s">
        <v>73</v>
      </c>
      <c r="C77" s="28">
        <f>SUM(D77,E77)</f>
        <v>614700</v>
      </c>
      <c r="D77" s="28">
        <f>SUM(D78)</f>
        <v>614700</v>
      </c>
      <c r="E77" s="28">
        <f>SUM(E78)</f>
        <v>0</v>
      </c>
    </row>
    <row r="78" spans="1:5" ht="12.75">
      <c r="A78" s="14"/>
      <c r="B78" s="15" t="s">
        <v>296</v>
      </c>
      <c r="C78" s="16">
        <f>SUM(D78,E78)</f>
        <v>614700</v>
      </c>
      <c r="D78" s="16">
        <v>614700</v>
      </c>
      <c r="E78" s="16">
        <v>0</v>
      </c>
    </row>
    <row r="79" spans="1:5" ht="12.75">
      <c r="A79" s="14"/>
      <c r="B79" s="15" t="s">
        <v>69</v>
      </c>
      <c r="C79" s="16"/>
      <c r="D79" s="16"/>
      <c r="E79" s="16"/>
    </row>
    <row r="80" spans="1:5" ht="12.75">
      <c r="A80" s="14"/>
      <c r="B80" s="15" t="s">
        <v>35</v>
      </c>
      <c r="C80" s="16">
        <f>SUM(D80,E80)</f>
        <v>3800</v>
      </c>
      <c r="D80" s="16">
        <v>3800</v>
      </c>
      <c r="E80" s="16">
        <v>0</v>
      </c>
    </row>
    <row r="81" spans="1:6" s="58" customFormat="1" ht="12.75">
      <c r="A81" s="66"/>
      <c r="B81" s="74" t="s">
        <v>26</v>
      </c>
      <c r="C81" s="46">
        <f>SUM(D81,E81)</f>
        <v>0</v>
      </c>
      <c r="D81" s="46">
        <v>0</v>
      </c>
      <c r="E81" s="46">
        <v>0</v>
      </c>
      <c r="F81" s="57"/>
    </row>
    <row r="82" spans="1:5" ht="12.75">
      <c r="A82" s="14" t="s">
        <v>74</v>
      </c>
      <c r="B82" s="15" t="s">
        <v>75</v>
      </c>
      <c r="C82" s="28">
        <f>SUM(D82,E82)</f>
        <v>15724720</v>
      </c>
      <c r="D82" s="28">
        <f>SUM(D83,D86)</f>
        <v>15724720</v>
      </c>
      <c r="E82" s="28">
        <f>SUM(E83)</f>
        <v>0</v>
      </c>
    </row>
    <row r="83" spans="1:5" ht="12.75">
      <c r="A83" s="14"/>
      <c r="B83" s="15" t="s">
        <v>19</v>
      </c>
      <c r="C83" s="16">
        <f>SUM(D83,E83)</f>
        <v>14677300</v>
      </c>
      <c r="D83" s="43">
        <f>12248700+2263300+155400+9900</f>
        <v>14677300</v>
      </c>
      <c r="E83" s="16">
        <v>0</v>
      </c>
    </row>
    <row r="84" spans="1:5" ht="12.75">
      <c r="A84" s="14"/>
      <c r="B84" s="15" t="s">
        <v>69</v>
      </c>
      <c r="C84" s="16"/>
      <c r="D84" s="16"/>
      <c r="E84" s="16"/>
    </row>
    <row r="85" spans="1:5" ht="12.75">
      <c r="A85" s="14"/>
      <c r="B85" s="15" t="s">
        <v>35</v>
      </c>
      <c r="C85" s="16">
        <f>SUM(D85,E85)</f>
        <v>12055500</v>
      </c>
      <c r="D85" s="16">
        <v>12055500</v>
      </c>
      <c r="E85" s="16">
        <v>0</v>
      </c>
    </row>
    <row r="86" spans="1:6" s="58" customFormat="1" ht="12.75">
      <c r="A86" s="66"/>
      <c r="B86" s="74" t="s">
        <v>26</v>
      </c>
      <c r="C86" s="46">
        <f>SUM(D86,E86)</f>
        <v>1047420</v>
      </c>
      <c r="D86" s="46">
        <v>1047420</v>
      </c>
      <c r="E86" s="46">
        <v>0</v>
      </c>
      <c r="F86" s="57"/>
    </row>
    <row r="87" spans="1:5" ht="12.75">
      <c r="A87" s="14" t="s">
        <v>76</v>
      </c>
      <c r="B87" s="15" t="s">
        <v>14</v>
      </c>
      <c r="C87" s="16">
        <f>SUM(D87,E87)</f>
        <v>318900</v>
      </c>
      <c r="D87" s="16">
        <f>SUM(D88)</f>
        <v>318900</v>
      </c>
      <c r="E87" s="16">
        <f>SUM(E88)</f>
        <v>0</v>
      </c>
    </row>
    <row r="88" spans="1:5" ht="12.75">
      <c r="A88" s="14"/>
      <c r="B88" s="15" t="s">
        <v>19</v>
      </c>
      <c r="C88" s="16">
        <f>SUM(D88,E88)</f>
        <v>318900</v>
      </c>
      <c r="D88" s="16">
        <f>446900+22000-40000-80000-30000</f>
        <v>318900</v>
      </c>
      <c r="E88" s="16">
        <v>0</v>
      </c>
    </row>
    <row r="89" spans="1:5" ht="12.75">
      <c r="A89" s="14"/>
      <c r="B89" s="15" t="s">
        <v>34</v>
      </c>
      <c r="C89" s="16"/>
      <c r="D89" s="16"/>
      <c r="E89" s="16"/>
    </row>
    <row r="90" spans="1:5" ht="12.75">
      <c r="A90" s="18"/>
      <c r="B90" s="19" t="s">
        <v>329</v>
      </c>
      <c r="C90" s="20">
        <f>SUM(D90,E90)</f>
        <v>200</v>
      </c>
      <c r="D90" s="20">
        <v>200</v>
      </c>
      <c r="E90" s="20">
        <v>0</v>
      </c>
    </row>
    <row r="91" spans="1:5" ht="25.5">
      <c r="A91" s="21" t="s">
        <v>78</v>
      </c>
      <c r="B91" s="22" t="s">
        <v>79</v>
      </c>
      <c r="C91" s="27">
        <f>SUM(D91,E91)</f>
        <v>2513200</v>
      </c>
      <c r="D91" s="27">
        <f>SUM(D92,D96,D99,D101,D105,D109,D113,D115)</f>
        <v>2502900</v>
      </c>
      <c r="E91" s="27">
        <f>SUM(E92,E96,E99,E101,E105,E109,E113,E115)</f>
        <v>10300</v>
      </c>
    </row>
    <row r="92" spans="1:6" s="45" customFormat="1" ht="12.75">
      <c r="A92" s="42" t="s">
        <v>80</v>
      </c>
      <c r="B92" s="69" t="s">
        <v>81</v>
      </c>
      <c r="C92" s="43">
        <f>SUM(D92,E92)</f>
        <v>56000</v>
      </c>
      <c r="D92" s="43">
        <f>SUM(D93)</f>
        <v>56000</v>
      </c>
      <c r="E92" s="43">
        <v>0</v>
      </c>
      <c r="F92" s="44"/>
    </row>
    <row r="93" spans="1:6" s="45" customFormat="1" ht="12.75">
      <c r="A93" s="42"/>
      <c r="B93" s="69" t="s">
        <v>293</v>
      </c>
      <c r="C93" s="43">
        <f>SUM(D93,E93)</f>
        <v>56000</v>
      </c>
      <c r="D93" s="43">
        <v>56000</v>
      </c>
      <c r="E93" s="43">
        <v>0</v>
      </c>
      <c r="F93" s="44"/>
    </row>
    <row r="94" spans="1:6" s="45" customFormat="1" ht="12.75">
      <c r="A94" s="42"/>
      <c r="B94" s="69" t="s">
        <v>11</v>
      </c>
      <c r="C94" s="43"/>
      <c r="D94" s="43"/>
      <c r="E94" s="43"/>
      <c r="F94" s="44"/>
    </row>
    <row r="95" spans="1:6" s="45" customFormat="1" ht="12.75">
      <c r="A95" s="42"/>
      <c r="B95" s="69" t="s">
        <v>130</v>
      </c>
      <c r="C95" s="43">
        <f>SUM(D95,E95)</f>
        <v>1000</v>
      </c>
      <c r="D95" s="43">
        <v>1000</v>
      </c>
      <c r="E95" s="43">
        <v>0</v>
      </c>
      <c r="F95" s="44"/>
    </row>
    <row r="96" spans="1:6" s="58" customFormat="1" ht="12.75">
      <c r="A96" s="77" t="s">
        <v>82</v>
      </c>
      <c r="B96" s="78" t="s">
        <v>83</v>
      </c>
      <c r="C96" s="38">
        <f>SUM(D96,E96)</f>
        <v>150000</v>
      </c>
      <c r="D96" s="38">
        <f>SUM(D98)</f>
        <v>150000</v>
      </c>
      <c r="E96" s="38">
        <f>SUM(E98)</f>
        <v>0</v>
      </c>
      <c r="F96" s="57"/>
    </row>
    <row r="97" spans="1:6" s="58" customFormat="1" ht="12.75">
      <c r="A97" s="42"/>
      <c r="B97" s="69" t="s">
        <v>84</v>
      </c>
      <c r="C97" s="43"/>
      <c r="D97" s="43"/>
      <c r="E97" s="43"/>
      <c r="F97" s="57"/>
    </row>
    <row r="98" spans="1:6" s="58" customFormat="1" ht="12.75">
      <c r="A98" s="66"/>
      <c r="B98" s="74" t="s">
        <v>26</v>
      </c>
      <c r="C98" s="46">
        <f>SUM(D98,E98)</f>
        <v>150000</v>
      </c>
      <c r="D98" s="46">
        <v>150000</v>
      </c>
      <c r="E98" s="46">
        <v>0</v>
      </c>
      <c r="F98" s="57"/>
    </row>
    <row r="99" spans="1:5" ht="12.75">
      <c r="A99" s="14" t="s">
        <v>85</v>
      </c>
      <c r="B99" s="15" t="s">
        <v>86</v>
      </c>
      <c r="C99" s="16">
        <f>SUM(D99,E99)</f>
        <v>81200</v>
      </c>
      <c r="D99" s="16">
        <f>SUM(D100)</f>
        <v>81200</v>
      </c>
      <c r="E99" s="16">
        <f>SUM(E100)</f>
        <v>0</v>
      </c>
    </row>
    <row r="100" spans="1:5" ht="12.75">
      <c r="A100" s="14"/>
      <c r="B100" s="15" t="s">
        <v>313</v>
      </c>
      <c r="C100" s="16">
        <f>SUM(D100,E100)</f>
        <v>81200</v>
      </c>
      <c r="D100" s="16">
        <v>81200</v>
      </c>
      <c r="E100" s="16">
        <v>0</v>
      </c>
    </row>
    <row r="101" spans="1:5" ht="12.75">
      <c r="A101" s="11" t="s">
        <v>87</v>
      </c>
      <c r="B101" s="12" t="s">
        <v>88</v>
      </c>
      <c r="C101" s="13">
        <f>SUM(D101,E101)</f>
        <v>39100</v>
      </c>
      <c r="D101" s="13">
        <f>SUM(D102)</f>
        <v>39100</v>
      </c>
      <c r="E101" s="13">
        <f>SUM(E102)</f>
        <v>0</v>
      </c>
    </row>
    <row r="102" spans="1:5" ht="12.75">
      <c r="A102" s="14"/>
      <c r="B102" s="15" t="s">
        <v>313</v>
      </c>
      <c r="C102" s="16">
        <f>SUM(D102,E102)</f>
        <v>39100</v>
      </c>
      <c r="D102" s="16">
        <v>39100</v>
      </c>
      <c r="E102" s="16">
        <v>0</v>
      </c>
    </row>
    <row r="103" spans="1:5" ht="12.75">
      <c r="A103" s="14"/>
      <c r="B103" s="15" t="s">
        <v>34</v>
      </c>
      <c r="C103" s="16"/>
      <c r="D103" s="16"/>
      <c r="E103" s="16"/>
    </row>
    <row r="104" spans="1:5" ht="12.75">
      <c r="A104" s="18"/>
      <c r="B104" s="19" t="s">
        <v>77</v>
      </c>
      <c r="C104" s="20">
        <f>SUM(D104,E104)</f>
        <v>500</v>
      </c>
      <c r="D104" s="20">
        <v>500</v>
      </c>
      <c r="E104" s="20">
        <v>0</v>
      </c>
    </row>
    <row r="105" spans="1:5" ht="14.25" customHeight="1">
      <c r="A105" s="14" t="s">
        <v>89</v>
      </c>
      <c r="B105" s="15" t="s">
        <v>90</v>
      </c>
      <c r="C105" s="16">
        <f>SUM(D105,E105)</f>
        <v>10000</v>
      </c>
      <c r="D105" s="16">
        <f>SUM(D106)</f>
        <v>4700</v>
      </c>
      <c r="E105" s="16">
        <f>SUM(E106)</f>
        <v>5300</v>
      </c>
    </row>
    <row r="106" spans="1:5" ht="12.75">
      <c r="A106" s="14"/>
      <c r="B106" s="15" t="s">
        <v>314</v>
      </c>
      <c r="C106" s="16">
        <f>SUM(D106,E106)</f>
        <v>10000</v>
      </c>
      <c r="D106" s="16">
        <v>4700</v>
      </c>
      <c r="E106" s="16">
        <v>5300</v>
      </c>
    </row>
    <row r="107" spans="1:5" ht="12.75">
      <c r="A107" s="14"/>
      <c r="B107" s="15" t="s">
        <v>69</v>
      </c>
      <c r="C107" s="16"/>
      <c r="D107" s="16"/>
      <c r="E107" s="16"/>
    </row>
    <row r="108" spans="1:5" ht="12.75">
      <c r="A108" s="18"/>
      <c r="B108" s="19" t="s">
        <v>91</v>
      </c>
      <c r="C108" s="20">
        <f>SUM(D108,E108)</f>
        <v>10000</v>
      </c>
      <c r="D108" s="20">
        <v>4700</v>
      </c>
      <c r="E108" s="20">
        <v>5300</v>
      </c>
    </row>
    <row r="109" spans="1:5" ht="12.75">
      <c r="A109" s="14" t="s">
        <v>92</v>
      </c>
      <c r="B109" s="15" t="s">
        <v>93</v>
      </c>
      <c r="C109" s="16">
        <f>SUM(D109,E109)</f>
        <v>1832300</v>
      </c>
      <c r="D109" s="16">
        <f>SUM(D110)</f>
        <v>1832300</v>
      </c>
      <c r="E109" s="16">
        <f>SUM(E110)</f>
        <v>0</v>
      </c>
    </row>
    <row r="110" spans="1:5" ht="12.75">
      <c r="A110" s="14"/>
      <c r="B110" s="15" t="s">
        <v>313</v>
      </c>
      <c r="C110" s="16">
        <f>SUM(D110,E110)</f>
        <v>1832300</v>
      </c>
      <c r="D110" s="16">
        <f>1654700+10000+10000+157600</f>
        <v>1832300</v>
      </c>
      <c r="E110" s="16">
        <v>0</v>
      </c>
    </row>
    <row r="111" spans="1:5" ht="12.75">
      <c r="A111" s="14"/>
      <c r="B111" s="15" t="s">
        <v>34</v>
      </c>
      <c r="C111" s="16"/>
      <c r="D111" s="16"/>
      <c r="E111" s="16"/>
    </row>
    <row r="112" spans="1:5" ht="12.75">
      <c r="A112" s="14"/>
      <c r="B112" s="15" t="s">
        <v>77</v>
      </c>
      <c r="C112" s="16">
        <f>SUM(D112,E112)</f>
        <v>1612300</v>
      </c>
      <c r="D112" s="16">
        <f>1512300+100000</f>
        <v>1612300</v>
      </c>
      <c r="E112" s="16">
        <v>0</v>
      </c>
    </row>
    <row r="113" spans="1:5" ht="13.5" customHeight="1">
      <c r="A113" s="11" t="s">
        <v>94</v>
      </c>
      <c r="B113" s="12" t="s">
        <v>95</v>
      </c>
      <c r="C113" s="13">
        <f>SUM(D113,E113)</f>
        <v>9400</v>
      </c>
      <c r="D113" s="13">
        <f>SUM(D114)</f>
        <v>9400</v>
      </c>
      <c r="E113" s="13">
        <f>SUM(E114)</f>
        <v>0</v>
      </c>
    </row>
    <row r="114" spans="1:5" ht="12.75">
      <c r="A114" s="18"/>
      <c r="B114" s="19" t="s">
        <v>315</v>
      </c>
      <c r="C114" s="20">
        <f>SUM(D114,E114)</f>
        <v>9400</v>
      </c>
      <c r="D114" s="20">
        <v>9400</v>
      </c>
      <c r="E114" s="20">
        <v>0</v>
      </c>
    </row>
    <row r="115" spans="1:5" ht="12.75">
      <c r="A115" s="14" t="s">
        <v>96</v>
      </c>
      <c r="B115" s="15" t="s">
        <v>14</v>
      </c>
      <c r="C115" s="16">
        <f>SUM(D115,E115)</f>
        <v>335200</v>
      </c>
      <c r="D115" s="16">
        <f>SUM(D116,D119)</f>
        <v>330200</v>
      </c>
      <c r="E115" s="16">
        <f>SUM(E116,E119)</f>
        <v>5000</v>
      </c>
    </row>
    <row r="116" spans="1:5" ht="12.75">
      <c r="A116" s="14"/>
      <c r="B116" s="15" t="s">
        <v>19</v>
      </c>
      <c r="C116" s="16">
        <f>SUM(D116,E116)</f>
        <v>69700</v>
      </c>
      <c r="D116" s="16">
        <f>27200+36500+1000</f>
        <v>64700</v>
      </c>
      <c r="E116" s="16">
        <v>5000</v>
      </c>
    </row>
    <row r="117" spans="1:5" ht="12.75">
      <c r="A117" s="14"/>
      <c r="B117" s="15" t="s">
        <v>34</v>
      </c>
      <c r="C117" s="16"/>
      <c r="D117" s="16"/>
      <c r="E117" s="16"/>
    </row>
    <row r="118" spans="1:5" ht="12.75">
      <c r="A118" s="14"/>
      <c r="B118" s="15" t="s">
        <v>316</v>
      </c>
      <c r="C118" s="16">
        <f>SUM(D118,E118)</f>
        <v>5000</v>
      </c>
      <c r="D118" s="16">
        <v>0</v>
      </c>
      <c r="E118" s="16">
        <v>5000</v>
      </c>
    </row>
    <row r="119" spans="1:6" s="58" customFormat="1" ht="12.75">
      <c r="A119" s="66"/>
      <c r="B119" s="74" t="s">
        <v>26</v>
      </c>
      <c r="C119" s="46">
        <f>SUM(D119,E119)</f>
        <v>265500</v>
      </c>
      <c r="D119" s="46">
        <v>265500</v>
      </c>
      <c r="E119" s="46">
        <v>0</v>
      </c>
      <c r="F119" s="57"/>
    </row>
    <row r="120" spans="1:5" ht="53.25" customHeight="1">
      <c r="A120" s="30" t="s">
        <v>97</v>
      </c>
      <c r="B120" s="32" t="s">
        <v>98</v>
      </c>
      <c r="C120" s="26">
        <f>SUM(D120,E120)</f>
        <v>597500</v>
      </c>
      <c r="D120" s="25">
        <f>SUM(D121)</f>
        <v>597500</v>
      </c>
      <c r="E120" s="25">
        <f>SUM(E121)</f>
        <v>0</v>
      </c>
    </row>
    <row r="121" spans="1:5" ht="25.5" customHeight="1">
      <c r="A121" s="14" t="s">
        <v>99</v>
      </c>
      <c r="B121" s="15" t="s">
        <v>100</v>
      </c>
      <c r="C121" s="29">
        <f>SUM(D121,E121)</f>
        <v>597500</v>
      </c>
      <c r="D121" s="28">
        <f>SUM(D122)</f>
        <v>597500</v>
      </c>
      <c r="E121" s="28">
        <f>SUM(E122)</f>
        <v>0</v>
      </c>
    </row>
    <row r="122" spans="1:5" ht="12.75">
      <c r="A122" s="14"/>
      <c r="B122" s="15" t="s">
        <v>317</v>
      </c>
      <c r="C122" s="16">
        <f>SUM(D122,E122)</f>
        <v>597500</v>
      </c>
      <c r="D122" s="16">
        <f>797500-200000</f>
        <v>597500</v>
      </c>
      <c r="E122" s="16"/>
    </row>
    <row r="123" spans="1:5" ht="12.75">
      <c r="A123" s="14"/>
      <c r="B123" s="15" t="s">
        <v>69</v>
      </c>
      <c r="C123" s="16"/>
      <c r="D123" s="16"/>
      <c r="E123" s="16"/>
    </row>
    <row r="124" spans="1:5" ht="12.75">
      <c r="A124" s="18"/>
      <c r="B124" s="19" t="s">
        <v>35</v>
      </c>
      <c r="C124" s="20">
        <f>SUM(D124,E124)</f>
        <v>158500</v>
      </c>
      <c r="D124" s="20">
        <v>158500</v>
      </c>
      <c r="E124" s="20"/>
    </row>
    <row r="125" spans="1:5" ht="12.75">
      <c r="A125" s="21" t="s">
        <v>101</v>
      </c>
      <c r="B125" s="22" t="s">
        <v>102</v>
      </c>
      <c r="C125" s="24">
        <f>SUM(D125,E125)</f>
        <v>3850000</v>
      </c>
      <c r="D125" s="24">
        <f>SUM(D126)</f>
        <v>3574000</v>
      </c>
      <c r="E125" s="24">
        <f>SUM(E126)</f>
        <v>276000</v>
      </c>
    </row>
    <row r="126" spans="1:5" ht="12.75">
      <c r="A126" s="14" t="s">
        <v>103</v>
      </c>
      <c r="B126" s="15" t="s">
        <v>104</v>
      </c>
      <c r="C126" s="16">
        <f>SUM(D126,E126)</f>
        <v>3850000</v>
      </c>
      <c r="D126" s="16">
        <f>SUM(D128)</f>
        <v>3574000</v>
      </c>
      <c r="E126" s="16">
        <f>SUM(E128)</f>
        <v>276000</v>
      </c>
    </row>
    <row r="127" spans="1:5" ht="12.75">
      <c r="A127" s="14"/>
      <c r="B127" s="15" t="s">
        <v>105</v>
      </c>
      <c r="C127" s="16"/>
      <c r="D127" s="16"/>
      <c r="E127" s="16"/>
    </row>
    <row r="128" spans="1:5" ht="12.75">
      <c r="A128" s="14"/>
      <c r="B128" s="15" t="s">
        <v>314</v>
      </c>
      <c r="C128" s="16">
        <f>SUM(D128,E128)</f>
        <v>3850000</v>
      </c>
      <c r="D128" s="16">
        <f>3074000+500000</f>
        <v>3574000</v>
      </c>
      <c r="E128" s="16">
        <v>276000</v>
      </c>
    </row>
    <row r="129" spans="1:5" ht="12.75">
      <c r="A129" s="14"/>
      <c r="B129" s="15" t="s">
        <v>34</v>
      </c>
      <c r="C129" s="16"/>
      <c r="D129" s="16"/>
      <c r="E129" s="16"/>
    </row>
    <row r="130" spans="1:5" ht="12.75">
      <c r="A130" s="18"/>
      <c r="B130" s="19" t="s">
        <v>106</v>
      </c>
      <c r="C130" s="20">
        <f>SUM(D130,E130)</f>
        <v>3850000</v>
      </c>
      <c r="D130" s="20">
        <f>3074000+500000</f>
        <v>3574000</v>
      </c>
      <c r="E130" s="20">
        <v>276000</v>
      </c>
    </row>
    <row r="131" spans="1:5" ht="12.75">
      <c r="A131" s="21" t="s">
        <v>107</v>
      </c>
      <c r="B131" s="22" t="s">
        <v>108</v>
      </c>
      <c r="C131" s="23">
        <f>SUM(D131,E131)</f>
        <v>3125481</v>
      </c>
      <c r="D131" s="24">
        <f>SUM(D136,D132)</f>
        <v>1857274</v>
      </c>
      <c r="E131" s="24">
        <f>SUM(E136,E132)</f>
        <v>1268207</v>
      </c>
    </row>
    <row r="132" spans="1:6" s="3" customFormat="1" ht="12.75">
      <c r="A132" s="14" t="s">
        <v>301</v>
      </c>
      <c r="B132" s="15" t="s">
        <v>300</v>
      </c>
      <c r="C132" s="16">
        <f>SUM(D132,E132)</f>
        <v>656635</v>
      </c>
      <c r="D132" s="16">
        <f>SUM(D133)</f>
        <v>0</v>
      </c>
      <c r="E132" s="16">
        <f>SUM(E133)</f>
        <v>656635</v>
      </c>
      <c r="F132" s="5"/>
    </row>
    <row r="133" spans="1:6" s="3" customFormat="1" ht="12.75">
      <c r="A133" s="14"/>
      <c r="B133" s="15" t="s">
        <v>19</v>
      </c>
      <c r="C133" s="16">
        <f>SUM(D133,E133)</f>
        <v>656635</v>
      </c>
      <c r="D133" s="16">
        <v>0</v>
      </c>
      <c r="E133" s="16">
        <v>656635</v>
      </c>
      <c r="F133" s="5"/>
    </row>
    <row r="134" spans="1:6" s="3" customFormat="1" ht="12.75">
      <c r="A134" s="14"/>
      <c r="B134" s="15" t="s">
        <v>11</v>
      </c>
      <c r="C134" s="16"/>
      <c r="D134" s="16"/>
      <c r="E134" s="16"/>
      <c r="F134" s="5"/>
    </row>
    <row r="135" spans="1:6" s="3" customFormat="1" ht="12.75">
      <c r="A135" s="18"/>
      <c r="B135" s="19" t="s">
        <v>12</v>
      </c>
      <c r="C135" s="20">
        <f aca="true" t="shared" si="4" ref="C135:C140">SUM(D135,E135)</f>
        <v>656635</v>
      </c>
      <c r="D135" s="20">
        <v>0</v>
      </c>
      <c r="E135" s="20">
        <v>656635</v>
      </c>
      <c r="F135" s="5"/>
    </row>
    <row r="136" spans="1:6" ht="12.75">
      <c r="A136" s="14" t="s">
        <v>109</v>
      </c>
      <c r="B136" s="15" t="s">
        <v>110</v>
      </c>
      <c r="C136" s="16">
        <f t="shared" si="4"/>
        <v>2468846</v>
      </c>
      <c r="D136" s="16">
        <f>SUM(D137)</f>
        <v>1857274</v>
      </c>
      <c r="E136" s="16">
        <f>SUM(E137)</f>
        <v>611572</v>
      </c>
      <c r="F136" s="65"/>
    </row>
    <row r="137" spans="1:5" ht="12.75">
      <c r="A137" s="14"/>
      <c r="B137" s="15" t="s">
        <v>318</v>
      </c>
      <c r="C137" s="16">
        <f t="shared" si="4"/>
        <v>2468846</v>
      </c>
      <c r="D137" s="43">
        <f>1280200+1000000+200000-100000+57-315000-10000+29+3000-400-3012-10000-205791+48191-30000</f>
        <v>1857274</v>
      </c>
      <c r="E137" s="43">
        <f>681000+500000-330000-200000+4572-44000</f>
        <v>611572</v>
      </c>
    </row>
    <row r="138" spans="1:5" ht="12.75">
      <c r="A138" s="21" t="s">
        <v>111</v>
      </c>
      <c r="B138" s="22" t="s">
        <v>112</v>
      </c>
      <c r="C138" s="24">
        <f t="shared" si="4"/>
        <v>103812728</v>
      </c>
      <c r="D138" s="24">
        <f>SUM(D139,D145,D149,D154,D160,D164,D166,D172,D176,D185,D189,D193,D197,D181)</f>
        <v>62956300</v>
      </c>
      <c r="E138" s="24">
        <f>SUM(E139,E145,E149,E154,E160,E166,E172,E176,E185,E189,E193,E197,E164,E181)</f>
        <v>40856428</v>
      </c>
    </row>
    <row r="139" spans="1:5" ht="12.75">
      <c r="A139" s="14" t="s">
        <v>113</v>
      </c>
      <c r="B139" s="15" t="s">
        <v>114</v>
      </c>
      <c r="C139" s="16">
        <f t="shared" si="4"/>
        <v>26512000</v>
      </c>
      <c r="D139" s="16">
        <f>SUM(D140,D144)</f>
        <v>26512000</v>
      </c>
      <c r="E139" s="16">
        <f>SUM(E140)</f>
        <v>0</v>
      </c>
    </row>
    <row r="140" spans="1:5" ht="12.75">
      <c r="A140" s="14"/>
      <c r="B140" s="15" t="s">
        <v>313</v>
      </c>
      <c r="C140" s="16">
        <f t="shared" si="4"/>
        <v>25842000</v>
      </c>
      <c r="D140" s="16">
        <v>25842000</v>
      </c>
      <c r="E140" s="16">
        <v>0</v>
      </c>
    </row>
    <row r="141" spans="1:5" ht="12.75">
      <c r="A141" s="14"/>
      <c r="B141" s="15" t="s">
        <v>69</v>
      </c>
      <c r="C141" s="16"/>
      <c r="D141" s="16"/>
      <c r="E141" s="16"/>
    </row>
    <row r="142" spans="1:5" ht="12.75">
      <c r="A142" s="14"/>
      <c r="B142" s="15" t="s">
        <v>35</v>
      </c>
      <c r="C142" s="16">
        <f>SUM(D142,E142)</f>
        <v>21100000</v>
      </c>
      <c r="D142" s="16">
        <v>21100000</v>
      </c>
      <c r="E142" s="16">
        <v>0</v>
      </c>
    </row>
    <row r="143" spans="1:5" ht="12.75">
      <c r="A143" s="14"/>
      <c r="B143" s="15" t="s">
        <v>91</v>
      </c>
      <c r="C143" s="16">
        <f>SUM(D143,E143)</f>
        <v>542400</v>
      </c>
      <c r="D143" s="16">
        <v>542400</v>
      </c>
      <c r="E143" s="16">
        <v>0</v>
      </c>
    </row>
    <row r="144" spans="1:5" ht="12.75">
      <c r="A144" s="14"/>
      <c r="B144" s="15" t="s">
        <v>26</v>
      </c>
      <c r="C144" s="16">
        <f>SUM(D144,E144)</f>
        <v>670000</v>
      </c>
      <c r="D144" s="16">
        <v>670000</v>
      </c>
      <c r="E144" s="16">
        <v>0</v>
      </c>
    </row>
    <row r="145" spans="1:5" ht="12.75">
      <c r="A145" s="11" t="s">
        <v>115</v>
      </c>
      <c r="B145" s="12" t="s">
        <v>116</v>
      </c>
      <c r="C145" s="13">
        <f>SUM(D145,E145)</f>
        <v>3065000</v>
      </c>
      <c r="D145" s="13">
        <f>SUM(D146)</f>
        <v>0</v>
      </c>
      <c r="E145" s="13">
        <f>SUM(E146)</f>
        <v>3065000</v>
      </c>
    </row>
    <row r="146" spans="1:5" ht="12.75">
      <c r="A146" s="14"/>
      <c r="B146" s="15" t="s">
        <v>319</v>
      </c>
      <c r="C146" s="16">
        <f>SUM(D146,E146)</f>
        <v>3065000</v>
      </c>
      <c r="D146" s="16">
        <v>0</v>
      </c>
      <c r="E146" s="16">
        <v>3065000</v>
      </c>
    </row>
    <row r="147" spans="1:5" ht="12.75">
      <c r="A147" s="14"/>
      <c r="B147" s="15" t="s">
        <v>69</v>
      </c>
      <c r="C147" s="16"/>
      <c r="D147" s="16"/>
      <c r="E147" s="16"/>
    </row>
    <row r="148" spans="1:5" ht="12.75">
      <c r="A148" s="18"/>
      <c r="B148" s="19" t="s">
        <v>35</v>
      </c>
      <c r="C148" s="20">
        <f>SUM(D148,E148)</f>
        <v>2730000</v>
      </c>
      <c r="D148" s="20">
        <v>0</v>
      </c>
      <c r="E148" s="20">
        <v>2730000</v>
      </c>
    </row>
    <row r="149" spans="1:5" ht="12.75">
      <c r="A149" s="14" t="s">
        <v>117</v>
      </c>
      <c r="B149" s="15" t="s">
        <v>118</v>
      </c>
      <c r="C149" s="16">
        <f>SUM(D149,E149)</f>
        <v>11825300</v>
      </c>
      <c r="D149" s="16">
        <f>SUM(D150)</f>
        <v>11825300</v>
      </c>
      <c r="E149" s="16">
        <f>SUM(E150)</f>
        <v>0</v>
      </c>
    </row>
    <row r="150" spans="1:5" ht="12.75">
      <c r="A150" s="14"/>
      <c r="B150" s="15" t="s">
        <v>33</v>
      </c>
      <c r="C150" s="16">
        <f>SUM(D150,E150)</f>
        <v>11825300</v>
      </c>
      <c r="D150" s="16">
        <f>11824000+1300</f>
        <v>11825300</v>
      </c>
      <c r="E150" s="16">
        <v>0</v>
      </c>
    </row>
    <row r="151" spans="1:5" ht="12.75">
      <c r="A151" s="14"/>
      <c r="B151" s="15" t="s">
        <v>69</v>
      </c>
      <c r="C151" s="16"/>
      <c r="D151" s="16"/>
      <c r="E151" s="16"/>
    </row>
    <row r="152" spans="1:5" ht="12.75">
      <c r="A152" s="14"/>
      <c r="B152" s="15" t="s">
        <v>35</v>
      </c>
      <c r="C152" s="16">
        <f>SUM(D152,E152)</f>
        <v>8490000</v>
      </c>
      <c r="D152" s="16">
        <f>925000+7565000</f>
        <v>8490000</v>
      </c>
      <c r="E152" s="16">
        <v>0</v>
      </c>
    </row>
    <row r="153" spans="1:5" ht="12.75">
      <c r="A153" s="18"/>
      <c r="B153" s="19" t="s">
        <v>12</v>
      </c>
      <c r="C153" s="20">
        <f>SUM(D153,E153)</f>
        <v>2772101</v>
      </c>
      <c r="D153" s="20">
        <v>2772101</v>
      </c>
      <c r="E153" s="20"/>
    </row>
    <row r="154" spans="1:5" ht="12.75">
      <c r="A154" s="14" t="s">
        <v>119</v>
      </c>
      <c r="B154" s="15" t="s">
        <v>120</v>
      </c>
      <c r="C154" s="16">
        <f>SUM(D154,E154)</f>
        <v>23020000</v>
      </c>
      <c r="D154" s="16">
        <f>SUM(D155,D159)</f>
        <v>22722000</v>
      </c>
      <c r="E154" s="16">
        <f>SUM(E155)</f>
        <v>298000</v>
      </c>
    </row>
    <row r="155" spans="1:5" ht="12.75">
      <c r="A155" s="14"/>
      <c r="B155" s="15" t="s">
        <v>319</v>
      </c>
      <c r="C155" s="16">
        <f>SUM(D155,E155)</f>
        <v>13020000</v>
      </c>
      <c r="D155" s="16">
        <v>12722000</v>
      </c>
      <c r="E155" s="16">
        <v>298000</v>
      </c>
    </row>
    <row r="156" spans="1:5" ht="12.75">
      <c r="A156" s="14"/>
      <c r="B156" s="15" t="s">
        <v>69</v>
      </c>
      <c r="C156" s="16"/>
      <c r="D156" s="16"/>
      <c r="E156" s="16"/>
    </row>
    <row r="157" spans="1:5" ht="12.75">
      <c r="A157" s="14"/>
      <c r="B157" s="15" t="s">
        <v>35</v>
      </c>
      <c r="C157" s="16">
        <f>SUM(D157,E157)</f>
        <v>11260000</v>
      </c>
      <c r="D157" s="16">
        <v>11000000</v>
      </c>
      <c r="E157" s="16">
        <v>260000</v>
      </c>
    </row>
    <row r="158" spans="1:5" ht="12.75">
      <c r="A158" s="14"/>
      <c r="B158" s="15" t="s">
        <v>91</v>
      </c>
      <c r="C158" s="16">
        <f>SUM(D158,E158)</f>
        <v>222384</v>
      </c>
      <c r="D158" s="16">
        <v>222384</v>
      </c>
      <c r="E158" s="16">
        <v>0</v>
      </c>
    </row>
    <row r="159" spans="1:6" s="58" customFormat="1" ht="12.75">
      <c r="A159" s="66"/>
      <c r="B159" s="74" t="s">
        <v>121</v>
      </c>
      <c r="C159" s="46">
        <f>SUM(D159,E159)</f>
        <v>10000000</v>
      </c>
      <c r="D159" s="46">
        <v>10000000</v>
      </c>
      <c r="E159" s="46">
        <v>0</v>
      </c>
      <c r="F159" s="57"/>
    </row>
    <row r="160" spans="1:5" ht="12.75">
      <c r="A160" s="11" t="s">
        <v>122</v>
      </c>
      <c r="B160" s="12" t="s">
        <v>123</v>
      </c>
      <c r="C160" s="13">
        <f>SUM(D160,E160)</f>
        <v>1629000</v>
      </c>
      <c r="D160" s="13">
        <f>SUM(D161)</f>
        <v>0</v>
      </c>
      <c r="E160" s="13">
        <f>SUM(E161)</f>
        <v>1629000</v>
      </c>
    </row>
    <row r="161" spans="1:5" ht="12.75">
      <c r="A161" s="14"/>
      <c r="B161" s="15" t="s">
        <v>319</v>
      </c>
      <c r="C161" s="16">
        <f>SUM(D161,E161)</f>
        <v>1629000</v>
      </c>
      <c r="D161" s="16">
        <v>0</v>
      </c>
      <c r="E161" s="16">
        <v>1629000</v>
      </c>
    </row>
    <row r="162" spans="1:5" ht="12.75">
      <c r="A162" s="14"/>
      <c r="B162" s="15" t="s">
        <v>69</v>
      </c>
      <c r="C162" s="16"/>
      <c r="D162" s="16"/>
      <c r="E162" s="16"/>
    </row>
    <row r="163" spans="1:5" ht="12.75">
      <c r="A163" s="18"/>
      <c r="B163" s="19" t="s">
        <v>35</v>
      </c>
      <c r="C163" s="20">
        <f>SUM(D163,E163)</f>
        <v>1490000</v>
      </c>
      <c r="D163" s="20">
        <v>0</v>
      </c>
      <c r="E163" s="20">
        <v>1490000</v>
      </c>
    </row>
    <row r="164" spans="1:5" ht="12.75">
      <c r="A164" s="14" t="s">
        <v>124</v>
      </c>
      <c r="B164" s="15" t="s">
        <v>125</v>
      </c>
      <c r="C164" s="13">
        <f>SUM(D164,E164)</f>
        <v>4000</v>
      </c>
      <c r="D164" s="16">
        <f>SUM(D165)</f>
        <v>2000</v>
      </c>
      <c r="E164" s="16">
        <f>SUM(E165)</f>
        <v>2000</v>
      </c>
    </row>
    <row r="165" spans="1:5" ht="12.75">
      <c r="A165" s="18"/>
      <c r="B165" s="19" t="s">
        <v>313</v>
      </c>
      <c r="C165" s="20">
        <f>SUM(D165,E165)</f>
        <v>4000</v>
      </c>
      <c r="D165" s="20">
        <v>2000</v>
      </c>
      <c r="E165" s="20">
        <v>2000</v>
      </c>
    </row>
    <row r="166" spans="1:5" ht="12.75">
      <c r="A166" s="14" t="s">
        <v>126</v>
      </c>
      <c r="B166" s="15" t="s">
        <v>127</v>
      </c>
      <c r="C166" s="16">
        <f>SUM(D166,E166)</f>
        <v>12856000</v>
      </c>
      <c r="D166" s="16">
        <f>SUM(D167,D171)</f>
        <v>1140000</v>
      </c>
      <c r="E166" s="16">
        <f>SUM(E167)</f>
        <v>11716000</v>
      </c>
    </row>
    <row r="167" spans="1:5" ht="12.75">
      <c r="A167" s="14"/>
      <c r="B167" s="15" t="s">
        <v>318</v>
      </c>
      <c r="C167" s="16">
        <f>SUM(D167,E167)</f>
        <v>11716000</v>
      </c>
      <c r="D167" s="16">
        <v>0</v>
      </c>
      <c r="E167" s="16">
        <v>11716000</v>
      </c>
    </row>
    <row r="168" spans="1:5" ht="12.75">
      <c r="A168" s="14"/>
      <c r="B168" s="15" t="s">
        <v>69</v>
      </c>
      <c r="C168" s="16"/>
      <c r="D168" s="16"/>
      <c r="E168" s="16"/>
    </row>
    <row r="169" spans="1:5" ht="12.75">
      <c r="A169" s="14"/>
      <c r="B169" s="15" t="s">
        <v>35</v>
      </c>
      <c r="C169" s="16">
        <f>SUM(D169,E169)</f>
        <v>9870000</v>
      </c>
      <c r="D169" s="16">
        <v>0</v>
      </c>
      <c r="E169" s="16">
        <v>9870000</v>
      </c>
    </row>
    <row r="170" spans="1:5" ht="12.75">
      <c r="A170" s="14"/>
      <c r="B170" s="15" t="s">
        <v>91</v>
      </c>
      <c r="C170" s="16">
        <f>SUM(D170,E170)</f>
        <v>596316</v>
      </c>
      <c r="D170" s="16">
        <v>0</v>
      </c>
      <c r="E170" s="16">
        <v>596316</v>
      </c>
    </row>
    <row r="171" spans="1:6" s="58" customFormat="1" ht="12.75">
      <c r="A171" s="66"/>
      <c r="B171" s="74" t="s">
        <v>26</v>
      </c>
      <c r="C171" s="46">
        <f>SUM(D171,E171)</f>
        <v>1140000</v>
      </c>
      <c r="D171" s="46">
        <v>1140000</v>
      </c>
      <c r="E171" s="46">
        <v>0</v>
      </c>
      <c r="F171" s="57"/>
    </row>
    <row r="172" spans="1:5" ht="12.75">
      <c r="A172" s="14" t="s">
        <v>128</v>
      </c>
      <c r="B172" s="15" t="s">
        <v>129</v>
      </c>
      <c r="C172" s="16">
        <f>SUM(D172,E172)</f>
        <v>1750000</v>
      </c>
      <c r="D172" s="16">
        <f>SUM(D173)</f>
        <v>0</v>
      </c>
      <c r="E172" s="16">
        <f>SUM(E173)</f>
        <v>1750000</v>
      </c>
    </row>
    <row r="173" spans="1:5" ht="12.75">
      <c r="A173" s="14"/>
      <c r="B173" s="15" t="s">
        <v>318</v>
      </c>
      <c r="C173" s="16">
        <f>SUM(D173,E173)</f>
        <v>1750000</v>
      </c>
      <c r="D173" s="16">
        <v>0</v>
      </c>
      <c r="E173" s="16">
        <v>1750000</v>
      </c>
    </row>
    <row r="174" spans="1:5" ht="12.75">
      <c r="A174" s="14"/>
      <c r="B174" s="15" t="s">
        <v>11</v>
      </c>
      <c r="C174" s="16"/>
      <c r="D174" s="16"/>
      <c r="E174" s="16"/>
    </row>
    <row r="175" spans="1:5" ht="12.75">
      <c r="A175" s="18"/>
      <c r="B175" s="19" t="s">
        <v>130</v>
      </c>
      <c r="C175" s="20">
        <f>SUM(D175,E175)</f>
        <v>1630000</v>
      </c>
      <c r="D175" s="20">
        <v>0</v>
      </c>
      <c r="E175" s="20">
        <v>1630000</v>
      </c>
    </row>
    <row r="176" spans="1:5" ht="12.75">
      <c r="A176" s="14" t="s">
        <v>131</v>
      </c>
      <c r="B176" s="15" t="s">
        <v>132</v>
      </c>
      <c r="C176" s="16">
        <f>SUM(D176,E176)</f>
        <v>16548000</v>
      </c>
      <c r="D176" s="16">
        <f>SUM(D177)</f>
        <v>0</v>
      </c>
      <c r="E176" s="16">
        <f>SUM(E177)</f>
        <v>16548000</v>
      </c>
    </row>
    <row r="177" spans="1:5" ht="12.75">
      <c r="A177" s="14"/>
      <c r="B177" s="15" t="s">
        <v>318</v>
      </c>
      <c r="C177" s="16">
        <f>SUM(D177,E177)</f>
        <v>16548000</v>
      </c>
      <c r="D177" s="16">
        <v>0</v>
      </c>
      <c r="E177" s="16">
        <v>16548000</v>
      </c>
    </row>
    <row r="178" spans="1:5" ht="12.75">
      <c r="A178" s="14"/>
      <c r="B178" s="15" t="s">
        <v>69</v>
      </c>
      <c r="C178" s="16"/>
      <c r="D178" s="16"/>
      <c r="E178" s="16"/>
    </row>
    <row r="179" spans="1:5" ht="12.75">
      <c r="A179" s="14"/>
      <c r="B179" s="15" t="s">
        <v>35</v>
      </c>
      <c r="C179" s="16">
        <f>SUM(D179,E179)</f>
        <v>13320000</v>
      </c>
      <c r="D179" s="16">
        <v>0</v>
      </c>
      <c r="E179" s="16">
        <v>13320000</v>
      </c>
    </row>
    <row r="180" spans="1:5" ht="12.75">
      <c r="A180" s="18"/>
      <c r="B180" s="19" t="s">
        <v>91</v>
      </c>
      <c r="C180" s="20">
        <f>SUM(D180,E180)</f>
        <v>878004</v>
      </c>
      <c r="D180" s="20">
        <v>0</v>
      </c>
      <c r="E180" s="20">
        <v>878004</v>
      </c>
    </row>
    <row r="181" spans="1:6" ht="12.75">
      <c r="A181" s="33" t="s">
        <v>133</v>
      </c>
      <c r="B181" s="17" t="s">
        <v>134</v>
      </c>
      <c r="C181" s="16">
        <f>SUM(D181,E181)</f>
        <v>2225000</v>
      </c>
      <c r="D181" s="16">
        <f>SUM(D182)</f>
        <v>0</v>
      </c>
      <c r="E181" s="43">
        <f>SUM(E182)</f>
        <v>2225000</v>
      </c>
      <c r="F181"/>
    </row>
    <row r="182" spans="1:6" ht="12.75">
      <c r="A182" s="33"/>
      <c r="B182" s="17" t="s">
        <v>319</v>
      </c>
      <c r="C182" s="16">
        <f>SUM(D182,E182)</f>
        <v>2225000</v>
      </c>
      <c r="D182" s="16">
        <v>0</v>
      </c>
      <c r="E182" s="43">
        <v>2225000</v>
      </c>
      <c r="F182"/>
    </row>
    <row r="183" spans="1:6" ht="12.75">
      <c r="A183" s="33"/>
      <c r="B183" s="17" t="s">
        <v>69</v>
      </c>
      <c r="C183" s="16"/>
      <c r="D183" s="16"/>
      <c r="E183" s="43"/>
      <c r="F183"/>
    </row>
    <row r="184" spans="1:6" ht="12.75">
      <c r="A184" s="33"/>
      <c r="B184" s="17" t="s">
        <v>35</v>
      </c>
      <c r="C184" s="16">
        <f>SUM(D184,E184)</f>
        <v>2020000</v>
      </c>
      <c r="D184" s="16">
        <v>0</v>
      </c>
      <c r="E184" s="43">
        <v>2020000</v>
      </c>
      <c r="F184"/>
    </row>
    <row r="185" spans="1:5" ht="12.75">
      <c r="A185" s="11" t="s">
        <v>135</v>
      </c>
      <c r="B185" s="12" t="s">
        <v>136</v>
      </c>
      <c r="C185" s="13">
        <f>SUM(D185,E185)</f>
        <v>1471000</v>
      </c>
      <c r="D185" s="13">
        <f>SUM(D186)</f>
        <v>0</v>
      </c>
      <c r="E185" s="13">
        <f>SUM(E186)</f>
        <v>1471000</v>
      </c>
    </row>
    <row r="186" spans="1:5" ht="12.75">
      <c r="A186" s="14"/>
      <c r="B186" s="15" t="s">
        <v>318</v>
      </c>
      <c r="C186" s="16">
        <f>SUM(D186,E186)</f>
        <v>1471000</v>
      </c>
      <c r="D186" s="16">
        <v>0</v>
      </c>
      <c r="E186" s="16">
        <v>1471000</v>
      </c>
    </row>
    <row r="187" spans="1:5" ht="12.75">
      <c r="A187" s="14"/>
      <c r="B187" s="15" t="s">
        <v>69</v>
      </c>
      <c r="C187" s="16"/>
      <c r="D187" s="16"/>
      <c r="E187" s="16"/>
    </row>
    <row r="188" spans="1:5" ht="12.75">
      <c r="A188" s="18"/>
      <c r="B188" s="19" t="s">
        <v>35</v>
      </c>
      <c r="C188" s="20">
        <f>SUM(D188,E188)</f>
        <v>1363000</v>
      </c>
      <c r="D188" s="20">
        <v>0</v>
      </c>
      <c r="E188" s="20">
        <v>1363000</v>
      </c>
    </row>
    <row r="189" spans="1:5" ht="25.5">
      <c r="A189" s="14" t="s">
        <v>137</v>
      </c>
      <c r="B189" s="15" t="s">
        <v>138</v>
      </c>
      <c r="C189" s="36">
        <f>SUM(D189,E189)</f>
        <v>1510000</v>
      </c>
      <c r="D189" s="36">
        <f>SUM(D190)</f>
        <v>0</v>
      </c>
      <c r="E189" s="36">
        <f>SUM(E190)</f>
        <v>1510000</v>
      </c>
    </row>
    <row r="190" spans="1:5" ht="12.75">
      <c r="A190" s="14"/>
      <c r="B190" s="15" t="s">
        <v>319</v>
      </c>
      <c r="C190" s="16">
        <f>SUM(D190,E190)</f>
        <v>1510000</v>
      </c>
      <c r="D190" s="16">
        <v>0</v>
      </c>
      <c r="E190" s="16">
        <v>1510000</v>
      </c>
    </row>
    <row r="191" spans="1:5" ht="12.75">
      <c r="A191" s="14"/>
      <c r="B191" s="15" t="s">
        <v>69</v>
      </c>
      <c r="C191" s="16"/>
      <c r="D191" s="16"/>
      <c r="E191" s="16"/>
    </row>
    <row r="192" spans="1:5" ht="12.75">
      <c r="A192" s="18"/>
      <c r="B192" s="19" t="s">
        <v>35</v>
      </c>
      <c r="C192" s="20">
        <f>SUM(D192,E192)</f>
        <v>1230000</v>
      </c>
      <c r="D192" s="20">
        <v>0</v>
      </c>
      <c r="E192" s="20">
        <v>1230000</v>
      </c>
    </row>
    <row r="193" spans="1:5" ht="13.5" customHeight="1">
      <c r="A193" s="11" t="s">
        <v>139</v>
      </c>
      <c r="B193" s="12" t="s">
        <v>140</v>
      </c>
      <c r="C193" s="13">
        <f>SUM(D193,E193)</f>
        <v>711000</v>
      </c>
      <c r="D193" s="13">
        <f>SUM(D194)</f>
        <v>328000</v>
      </c>
      <c r="E193" s="13">
        <f>SUM(E194)</f>
        <v>383000</v>
      </c>
    </row>
    <row r="194" spans="1:5" ht="12.75">
      <c r="A194" s="14"/>
      <c r="B194" s="15" t="s">
        <v>318</v>
      </c>
      <c r="C194" s="16">
        <f>SUM(D194,E194)</f>
        <v>711000</v>
      </c>
      <c r="D194" s="16">
        <f>328000</f>
        <v>328000</v>
      </c>
      <c r="E194" s="16">
        <f>383000</f>
        <v>383000</v>
      </c>
    </row>
    <row r="195" spans="1:5" ht="12.75">
      <c r="A195" s="14"/>
      <c r="B195" s="15" t="s">
        <v>11</v>
      </c>
      <c r="C195" s="16"/>
      <c r="D195" s="16"/>
      <c r="E195" s="16"/>
    </row>
    <row r="196" spans="1:5" ht="12.75">
      <c r="A196" s="18"/>
      <c r="B196" s="19" t="s">
        <v>130</v>
      </c>
      <c r="C196" s="20">
        <f aca="true" t="shared" si="5" ref="C196:C201">SUM(D196,E196)</f>
        <v>142200</v>
      </c>
      <c r="D196" s="20">
        <f>132000-66400</f>
        <v>65600</v>
      </c>
      <c r="E196" s="20">
        <f>283000-206400</f>
        <v>76600</v>
      </c>
    </row>
    <row r="197" spans="1:5" ht="12.75">
      <c r="A197" s="14" t="s">
        <v>141</v>
      </c>
      <c r="B197" s="15" t="s">
        <v>14</v>
      </c>
      <c r="C197" s="16">
        <f t="shared" si="5"/>
        <v>686428</v>
      </c>
      <c r="D197" s="43">
        <f>SUM(D198)</f>
        <v>427000</v>
      </c>
      <c r="E197" s="43">
        <f>SUM(E198)</f>
        <v>259428</v>
      </c>
    </row>
    <row r="198" spans="1:5" ht="12.75">
      <c r="A198" s="18"/>
      <c r="B198" s="19" t="s">
        <v>319</v>
      </c>
      <c r="C198" s="20">
        <f t="shared" si="5"/>
        <v>686428</v>
      </c>
      <c r="D198" s="46">
        <f>462000-35000</f>
        <v>427000</v>
      </c>
      <c r="E198" s="46">
        <v>259428</v>
      </c>
    </row>
    <row r="199" spans="1:5" ht="12.75">
      <c r="A199" s="21" t="s">
        <v>142</v>
      </c>
      <c r="B199" s="22" t="s">
        <v>143</v>
      </c>
      <c r="C199" s="24">
        <f t="shared" si="5"/>
        <v>2463500</v>
      </c>
      <c r="D199" s="24">
        <f>SUM(D202,D204,D206,D208,D213,D217,D200)</f>
        <v>2463500</v>
      </c>
      <c r="E199" s="24">
        <f>SUM(E202,E204,E206,E208,E213,E217)</f>
        <v>0</v>
      </c>
    </row>
    <row r="200" spans="1:6" s="60" customFormat="1" ht="12.75">
      <c r="A200" s="42" t="s">
        <v>289</v>
      </c>
      <c r="B200" s="69" t="s">
        <v>290</v>
      </c>
      <c r="C200" s="43">
        <f t="shared" si="5"/>
        <v>315000</v>
      </c>
      <c r="D200" s="43">
        <f>SUM(D201)</f>
        <v>315000</v>
      </c>
      <c r="E200" s="43">
        <f>SUM(E201)</f>
        <v>0</v>
      </c>
      <c r="F200" s="59"/>
    </row>
    <row r="201" spans="1:6" s="60" customFormat="1" ht="12.75">
      <c r="A201" s="66"/>
      <c r="B201" s="74" t="s">
        <v>26</v>
      </c>
      <c r="C201" s="46">
        <f t="shared" si="5"/>
        <v>315000</v>
      </c>
      <c r="D201" s="46">
        <v>315000</v>
      </c>
      <c r="E201" s="46">
        <v>0</v>
      </c>
      <c r="F201" s="59"/>
    </row>
    <row r="202" spans="1:5" ht="12.75">
      <c r="A202" s="11" t="s">
        <v>144</v>
      </c>
      <c r="B202" s="12" t="s">
        <v>145</v>
      </c>
      <c r="C202" s="13">
        <f aca="true" t="shared" si="6" ref="C202:C209">SUM(D202,E202)</f>
        <v>228000</v>
      </c>
      <c r="D202" s="13">
        <f>SUM(D203)</f>
        <v>228000</v>
      </c>
      <c r="E202" s="13">
        <f>SUM(E203)</f>
        <v>0</v>
      </c>
    </row>
    <row r="203" spans="1:5" ht="12.75">
      <c r="A203" s="18"/>
      <c r="B203" s="19" t="s">
        <v>314</v>
      </c>
      <c r="C203" s="20">
        <f t="shared" si="6"/>
        <v>228000</v>
      </c>
      <c r="D203" s="20">
        <f>198000+30000</f>
        <v>228000</v>
      </c>
      <c r="E203" s="20">
        <v>0</v>
      </c>
    </row>
    <row r="204" spans="1:5" ht="12.75">
      <c r="A204" s="14" t="s">
        <v>146</v>
      </c>
      <c r="B204" s="15" t="s">
        <v>147</v>
      </c>
      <c r="C204" s="16">
        <f t="shared" si="6"/>
        <v>3100</v>
      </c>
      <c r="D204" s="16">
        <f>SUM(D205)</f>
        <v>3100</v>
      </c>
      <c r="E204" s="16">
        <f>SUM(E205)</f>
        <v>0</v>
      </c>
    </row>
    <row r="205" spans="1:5" ht="12.75">
      <c r="A205" s="18"/>
      <c r="B205" s="19" t="s">
        <v>318</v>
      </c>
      <c r="C205" s="20">
        <f t="shared" si="6"/>
        <v>3100</v>
      </c>
      <c r="D205" s="20">
        <v>3100</v>
      </c>
      <c r="E205" s="20">
        <v>0</v>
      </c>
    </row>
    <row r="206" spans="1:5" ht="12.75">
      <c r="A206" s="14" t="s">
        <v>148</v>
      </c>
      <c r="B206" s="15" t="s">
        <v>149</v>
      </c>
      <c r="C206" s="16">
        <f t="shared" si="6"/>
        <v>9000</v>
      </c>
      <c r="D206" s="16">
        <f>SUM(D207)</f>
        <v>9000</v>
      </c>
      <c r="E206" s="16">
        <f>SUM(E207)</f>
        <v>0</v>
      </c>
    </row>
    <row r="207" spans="1:5" ht="12.75">
      <c r="A207" s="18"/>
      <c r="B207" s="19" t="s">
        <v>313</v>
      </c>
      <c r="C207" s="20">
        <f t="shared" si="6"/>
        <v>9000</v>
      </c>
      <c r="D207" s="20">
        <v>9000</v>
      </c>
      <c r="E207" s="20">
        <v>0</v>
      </c>
    </row>
    <row r="208" spans="1:5" ht="12.75">
      <c r="A208" s="14" t="s">
        <v>150</v>
      </c>
      <c r="B208" s="15" t="s">
        <v>151</v>
      </c>
      <c r="C208" s="16">
        <f t="shared" si="6"/>
        <v>1267900</v>
      </c>
      <c r="D208" s="16">
        <f>SUM(D209)</f>
        <v>1267900</v>
      </c>
      <c r="E208" s="16">
        <f>SUM(E209)</f>
        <v>0</v>
      </c>
    </row>
    <row r="209" spans="1:5" ht="12.75">
      <c r="A209" s="14"/>
      <c r="B209" s="15" t="s">
        <v>19</v>
      </c>
      <c r="C209" s="16">
        <f t="shared" si="6"/>
        <v>1267900</v>
      </c>
      <c r="D209" s="16">
        <f>857200+115700+295000-27440+27440</f>
        <v>1267900</v>
      </c>
      <c r="E209" s="16">
        <v>0</v>
      </c>
    </row>
    <row r="210" spans="1:5" ht="12.75">
      <c r="A210" s="14"/>
      <c r="B210" s="15" t="s">
        <v>69</v>
      </c>
      <c r="C210" s="16"/>
      <c r="D210" s="16"/>
      <c r="E210" s="16"/>
    </row>
    <row r="211" spans="1:5" ht="12.75">
      <c r="A211" s="14"/>
      <c r="B211" s="15" t="s">
        <v>35</v>
      </c>
      <c r="C211" s="16">
        <f>SUM(D211,E211)</f>
        <v>292940</v>
      </c>
      <c r="D211" s="16">
        <f>40300+112900+112300+27440</f>
        <v>292940</v>
      </c>
      <c r="E211" s="16">
        <v>0</v>
      </c>
    </row>
    <row r="212" spans="1:5" ht="12.75">
      <c r="A212" s="14"/>
      <c r="B212" s="15" t="s">
        <v>320</v>
      </c>
      <c r="C212" s="16">
        <f>SUM(D212,E212)</f>
        <v>610748</v>
      </c>
      <c r="D212" s="16">
        <v>610748</v>
      </c>
      <c r="E212" s="16"/>
    </row>
    <row r="213" spans="1:6" ht="12.75">
      <c r="A213" s="11" t="s">
        <v>152</v>
      </c>
      <c r="B213" s="12" t="s">
        <v>153</v>
      </c>
      <c r="C213" s="13">
        <f>SUM(D213,E213)</f>
        <v>595000</v>
      </c>
      <c r="D213" s="13">
        <f>SUM(D214)</f>
        <v>595000</v>
      </c>
      <c r="E213" s="13">
        <f>SUM(E214)</f>
        <v>0</v>
      </c>
      <c r="F213" s="37"/>
    </row>
    <row r="214" spans="1:5" ht="12.75">
      <c r="A214" s="14"/>
      <c r="B214" s="15" t="s">
        <v>297</v>
      </c>
      <c r="C214" s="16">
        <f>SUM(D214,E214)</f>
        <v>595000</v>
      </c>
      <c r="D214" s="16">
        <v>595000</v>
      </c>
      <c r="E214" s="16">
        <v>0</v>
      </c>
    </row>
    <row r="215" spans="1:5" ht="12.75">
      <c r="A215" s="14"/>
      <c r="B215" s="15" t="s">
        <v>69</v>
      </c>
      <c r="C215" s="16"/>
      <c r="D215" s="16"/>
      <c r="E215" s="16"/>
    </row>
    <row r="216" spans="1:5" ht="12.75">
      <c r="A216" s="18"/>
      <c r="B216" s="19" t="s">
        <v>35</v>
      </c>
      <c r="C216" s="20">
        <f aca="true" t="shared" si="7" ref="C216:C221">SUM(D216,E216)</f>
        <v>512200</v>
      </c>
      <c r="D216" s="20">
        <v>512200</v>
      </c>
      <c r="E216" s="20">
        <v>0</v>
      </c>
    </row>
    <row r="217" spans="1:5" ht="12.75">
      <c r="A217" s="14" t="s">
        <v>154</v>
      </c>
      <c r="B217" s="15" t="s">
        <v>14</v>
      </c>
      <c r="C217" s="16">
        <f t="shared" si="7"/>
        <v>45500</v>
      </c>
      <c r="D217" s="16">
        <f>SUM(D218:D218)</f>
        <v>45500</v>
      </c>
      <c r="E217" s="16">
        <f>SUM(E218)</f>
        <v>0</v>
      </c>
    </row>
    <row r="218" spans="1:5" ht="12.75">
      <c r="A218" s="42"/>
      <c r="B218" s="69" t="s">
        <v>296</v>
      </c>
      <c r="C218" s="43">
        <f t="shared" si="7"/>
        <v>45500</v>
      </c>
      <c r="D218" s="43">
        <v>45500</v>
      </c>
      <c r="E218" s="43">
        <v>0</v>
      </c>
    </row>
    <row r="219" spans="1:5" ht="12.75">
      <c r="A219" s="21" t="s">
        <v>155</v>
      </c>
      <c r="B219" s="22" t="s">
        <v>156</v>
      </c>
      <c r="C219" s="24">
        <f t="shared" si="7"/>
        <v>26168826</v>
      </c>
      <c r="D219" s="24">
        <f>SUM(D220,D225,D229,D233,D237,D239,D241,D245,D250,D254,D258,D262)</f>
        <v>18403561</v>
      </c>
      <c r="E219" s="24">
        <f>SUM(E220,E225,E229,E233,E237,E239,E241,E245,E250,E254,E258,E262,E260)</f>
        <v>7765265</v>
      </c>
    </row>
    <row r="220" spans="1:5" ht="13.5" customHeight="1">
      <c r="A220" s="14" t="s">
        <v>157</v>
      </c>
      <c r="B220" s="15" t="s">
        <v>158</v>
      </c>
      <c r="C220" s="13">
        <f t="shared" si="7"/>
        <v>1578932</v>
      </c>
      <c r="D220" s="16">
        <f>SUM(D221)</f>
        <v>0</v>
      </c>
      <c r="E220" s="16">
        <f>SUM(E221)</f>
        <v>1578932</v>
      </c>
    </row>
    <row r="221" spans="1:5" ht="12.75">
      <c r="A221" s="14"/>
      <c r="B221" s="15" t="s">
        <v>293</v>
      </c>
      <c r="C221" s="16">
        <f t="shared" si="7"/>
        <v>1578932</v>
      </c>
      <c r="D221" s="16">
        <v>0</v>
      </c>
      <c r="E221" s="16">
        <f>1113600+160300+593700-316000+12332+15000</f>
        <v>1578932</v>
      </c>
    </row>
    <row r="222" spans="1:5" ht="12.75">
      <c r="A222" s="14"/>
      <c r="B222" s="15" t="s">
        <v>69</v>
      </c>
      <c r="C222" s="16"/>
      <c r="D222" s="16"/>
      <c r="E222" s="16"/>
    </row>
    <row r="223" spans="1:5" ht="12.75">
      <c r="A223" s="14"/>
      <c r="B223" s="15" t="s">
        <v>35</v>
      </c>
      <c r="C223" s="16">
        <f>SUM(D223,E223)</f>
        <v>693400</v>
      </c>
      <c r="D223" s="16">
        <v>0</v>
      </c>
      <c r="E223" s="43">
        <v>693400</v>
      </c>
    </row>
    <row r="224" spans="1:5" ht="12.75">
      <c r="A224" s="18"/>
      <c r="B224" s="19" t="s">
        <v>12</v>
      </c>
      <c r="C224" s="20">
        <f>SUM(D224,E224)</f>
        <v>593700</v>
      </c>
      <c r="D224" s="20">
        <v>0</v>
      </c>
      <c r="E224" s="20">
        <f>1093700-500000</f>
        <v>593700</v>
      </c>
    </row>
    <row r="225" spans="1:5" ht="12.75">
      <c r="A225" s="14" t="s">
        <v>159</v>
      </c>
      <c r="B225" s="15" t="s">
        <v>160</v>
      </c>
      <c r="C225" s="16">
        <f>SUM(D225,E225)</f>
        <v>4844700</v>
      </c>
      <c r="D225" s="16">
        <f>SUM(D226)</f>
        <v>916800</v>
      </c>
      <c r="E225" s="16">
        <f>SUM(E226)</f>
        <v>3927900</v>
      </c>
    </row>
    <row r="226" spans="1:6" ht="12.75">
      <c r="A226" s="14"/>
      <c r="B226" s="15" t="s">
        <v>296</v>
      </c>
      <c r="C226" s="16">
        <f>SUM(D226,E226)</f>
        <v>4844700</v>
      </c>
      <c r="D226" s="16">
        <f>1116800-200000</f>
        <v>916800</v>
      </c>
      <c r="E226" s="16">
        <f>3597900+330000</f>
        <v>3927900</v>
      </c>
      <c r="F226" s="64"/>
    </row>
    <row r="227" spans="1:5" ht="12.75">
      <c r="A227" s="14"/>
      <c r="B227" s="15" t="s">
        <v>69</v>
      </c>
      <c r="C227" s="16"/>
      <c r="D227" s="16"/>
      <c r="E227" s="16"/>
    </row>
    <row r="228" spans="1:5" ht="12.75">
      <c r="A228" s="14"/>
      <c r="B228" s="15" t="s">
        <v>35</v>
      </c>
      <c r="C228" s="16">
        <f>SUM(D228,E228)</f>
        <v>2889500</v>
      </c>
      <c r="D228" s="16">
        <v>307500</v>
      </c>
      <c r="E228" s="16">
        <v>2582000</v>
      </c>
    </row>
    <row r="229" spans="1:5" ht="12.75">
      <c r="A229" s="11" t="s">
        <v>161</v>
      </c>
      <c r="B229" s="12" t="s">
        <v>162</v>
      </c>
      <c r="C229" s="13">
        <f>SUM(D229,E229)</f>
        <v>158800</v>
      </c>
      <c r="D229" s="13">
        <f>SUM(D230)</f>
        <v>158800</v>
      </c>
      <c r="E229" s="13">
        <f>SUM(E230)</f>
        <v>0</v>
      </c>
    </row>
    <row r="230" spans="1:5" ht="12.75">
      <c r="A230" s="14"/>
      <c r="B230" s="15" t="s">
        <v>321</v>
      </c>
      <c r="C230" s="16">
        <f>SUM(D230,E230)</f>
        <v>158800</v>
      </c>
      <c r="D230" s="16">
        <v>158800</v>
      </c>
      <c r="E230" s="16">
        <v>0</v>
      </c>
    </row>
    <row r="231" spans="1:5" ht="12.75">
      <c r="A231" s="14"/>
      <c r="B231" s="15" t="s">
        <v>69</v>
      </c>
      <c r="C231" s="16"/>
      <c r="D231" s="16"/>
      <c r="E231" s="16"/>
    </row>
    <row r="232" spans="1:5" ht="12.75">
      <c r="A232" s="18"/>
      <c r="B232" s="19" t="s">
        <v>35</v>
      </c>
      <c r="C232" s="20">
        <f>SUM(D232,E232)</f>
        <v>158800</v>
      </c>
      <c r="D232" s="20">
        <v>158800</v>
      </c>
      <c r="E232" s="20">
        <v>0</v>
      </c>
    </row>
    <row r="233" spans="1:5" ht="12.75">
      <c r="A233" s="14" t="s">
        <v>163</v>
      </c>
      <c r="B233" s="15" t="s">
        <v>164</v>
      </c>
      <c r="C233" s="16">
        <f>SUM(D233,E233)</f>
        <v>1751668</v>
      </c>
      <c r="D233" s="16">
        <f>SUM(D234)</f>
        <v>0</v>
      </c>
      <c r="E233" s="43">
        <f>SUM(E234)</f>
        <v>1751668</v>
      </c>
    </row>
    <row r="234" spans="1:5" ht="12.75">
      <c r="A234" s="14"/>
      <c r="B234" s="15" t="s">
        <v>297</v>
      </c>
      <c r="C234" s="16">
        <f>SUM(D234,E234)</f>
        <v>1751668</v>
      </c>
      <c r="D234" s="16">
        <v>0</v>
      </c>
      <c r="E234" s="43">
        <v>1751668</v>
      </c>
    </row>
    <row r="235" spans="1:5" ht="12.75">
      <c r="A235" s="14"/>
      <c r="B235" s="15" t="s">
        <v>11</v>
      </c>
      <c r="C235" s="16"/>
      <c r="D235" s="16"/>
      <c r="E235" s="43"/>
    </row>
    <row r="236" spans="1:5" ht="12.75">
      <c r="A236" s="18"/>
      <c r="B236" s="19" t="s">
        <v>12</v>
      </c>
      <c r="C236" s="20">
        <f aca="true" t="shared" si="8" ref="C236:C242">SUM(D236,E236)</f>
        <v>29200</v>
      </c>
      <c r="D236" s="20">
        <v>0</v>
      </c>
      <c r="E236" s="46">
        <v>29200</v>
      </c>
    </row>
    <row r="237" spans="1:5" ht="25.5">
      <c r="A237" s="14" t="s">
        <v>165</v>
      </c>
      <c r="B237" s="15" t="s">
        <v>166</v>
      </c>
      <c r="C237" s="16">
        <f t="shared" si="8"/>
        <v>3789561</v>
      </c>
      <c r="D237" s="16">
        <f>SUM(D238)</f>
        <v>3789561</v>
      </c>
      <c r="E237" s="16">
        <f>SUM(E238)</f>
        <v>0</v>
      </c>
    </row>
    <row r="238" spans="1:5" ht="12.75">
      <c r="A238" s="18"/>
      <c r="B238" s="19" t="s">
        <v>297</v>
      </c>
      <c r="C238" s="20">
        <f t="shared" si="8"/>
        <v>3789561</v>
      </c>
      <c r="D238" s="20">
        <f>3227600+992300-403339-27000</f>
        <v>3789561</v>
      </c>
      <c r="E238" s="20">
        <v>0</v>
      </c>
    </row>
    <row r="239" spans="1:5" ht="12.75">
      <c r="A239" s="14" t="s">
        <v>167</v>
      </c>
      <c r="B239" s="15" t="s">
        <v>168</v>
      </c>
      <c r="C239" s="16">
        <f t="shared" si="8"/>
        <v>9500000</v>
      </c>
      <c r="D239" s="16">
        <f>SUM(D240)</f>
        <v>9500000</v>
      </c>
      <c r="E239" s="16">
        <f>SUM(E240)</f>
        <v>0</v>
      </c>
    </row>
    <row r="240" spans="1:5" ht="12.75">
      <c r="A240" s="18"/>
      <c r="B240" s="19" t="s">
        <v>321</v>
      </c>
      <c r="C240" s="20">
        <f t="shared" si="8"/>
        <v>9500000</v>
      </c>
      <c r="D240" s="46">
        <f>10500000-1000000</f>
        <v>9500000</v>
      </c>
      <c r="E240" s="20">
        <v>0</v>
      </c>
    </row>
    <row r="241" spans="1:5" ht="12.75">
      <c r="A241" s="14" t="s">
        <v>169</v>
      </c>
      <c r="B241" s="15" t="s">
        <v>170</v>
      </c>
      <c r="C241" s="16">
        <f t="shared" si="8"/>
        <v>164800</v>
      </c>
      <c r="D241" s="16">
        <f>SUM(D242)</f>
        <v>0</v>
      </c>
      <c r="E241" s="38">
        <f>SUM(E242)</f>
        <v>164800</v>
      </c>
    </row>
    <row r="242" spans="1:5" ht="12.75">
      <c r="A242" s="14"/>
      <c r="B242" s="15" t="s">
        <v>297</v>
      </c>
      <c r="C242" s="16">
        <f t="shared" si="8"/>
        <v>164800</v>
      </c>
      <c r="D242" s="16">
        <v>0</v>
      </c>
      <c r="E242" s="43">
        <v>164800</v>
      </c>
    </row>
    <row r="243" spans="1:5" ht="12.75">
      <c r="A243" s="14"/>
      <c r="B243" s="15" t="s">
        <v>69</v>
      </c>
      <c r="C243" s="16"/>
      <c r="D243" s="16"/>
      <c r="E243" s="43"/>
    </row>
    <row r="244" spans="1:5" ht="12.75">
      <c r="A244" s="18"/>
      <c r="B244" s="19" t="s">
        <v>35</v>
      </c>
      <c r="C244" s="20">
        <f>SUM(D244,E244)</f>
        <v>131700</v>
      </c>
      <c r="D244" s="20">
        <v>0</v>
      </c>
      <c r="E244" s="46">
        <v>131700</v>
      </c>
    </row>
    <row r="245" spans="1:5" ht="12.75">
      <c r="A245" s="14" t="s">
        <v>171</v>
      </c>
      <c r="B245" s="15" t="s">
        <v>172</v>
      </c>
      <c r="C245" s="16">
        <f>SUM(D245,E245)</f>
        <v>2839000</v>
      </c>
      <c r="D245" s="16">
        <f>SUM(D246,D249)</f>
        <v>2839000</v>
      </c>
      <c r="E245" s="16">
        <f>SUM(E246)</f>
        <v>0</v>
      </c>
    </row>
    <row r="246" spans="1:5" ht="12.75">
      <c r="A246" s="14"/>
      <c r="B246" s="15" t="s">
        <v>322</v>
      </c>
      <c r="C246" s="16">
        <f>SUM(D246,E246)</f>
        <v>2769000</v>
      </c>
      <c r="D246" s="16">
        <f>1504700+1237300+27000</f>
        <v>2769000</v>
      </c>
      <c r="E246" s="16">
        <v>0</v>
      </c>
    </row>
    <row r="247" spans="1:5" ht="12.75">
      <c r="A247" s="14"/>
      <c r="B247" s="15" t="s">
        <v>69</v>
      </c>
      <c r="C247" s="16"/>
      <c r="D247" s="16"/>
      <c r="E247" s="16"/>
    </row>
    <row r="248" spans="1:5" ht="12.75">
      <c r="A248" s="14"/>
      <c r="B248" s="15" t="s">
        <v>35</v>
      </c>
      <c r="C248" s="16">
        <f>SUM(D248,E248)</f>
        <v>2605600</v>
      </c>
      <c r="D248" s="16">
        <v>2605600</v>
      </c>
      <c r="E248" s="16">
        <v>0</v>
      </c>
    </row>
    <row r="249" spans="1:6" s="58" customFormat="1" ht="12.75">
      <c r="A249" s="66"/>
      <c r="B249" s="74" t="s">
        <v>121</v>
      </c>
      <c r="C249" s="46">
        <f>SUM(D249,E249)</f>
        <v>70000</v>
      </c>
      <c r="D249" s="46">
        <v>70000</v>
      </c>
      <c r="E249" s="46">
        <v>0</v>
      </c>
      <c r="F249" s="57"/>
    </row>
    <row r="250" spans="1:5" ht="38.25">
      <c r="A250" s="11" t="s">
        <v>173</v>
      </c>
      <c r="B250" s="12" t="s">
        <v>174</v>
      </c>
      <c r="C250" s="39">
        <f>SUM(D250,E250)</f>
        <v>288200</v>
      </c>
      <c r="D250" s="39">
        <f>SUM(D251)</f>
        <v>0</v>
      </c>
      <c r="E250" s="39">
        <f>SUM(E251)</f>
        <v>288200</v>
      </c>
    </row>
    <row r="251" spans="1:5" ht="12.75">
      <c r="A251" s="14"/>
      <c r="B251" s="15" t="s">
        <v>297</v>
      </c>
      <c r="C251" s="16">
        <f>SUM(D251,E251)</f>
        <v>288200</v>
      </c>
      <c r="D251" s="16">
        <v>0</v>
      </c>
      <c r="E251" s="16">
        <v>288200</v>
      </c>
    </row>
    <row r="252" spans="1:5" ht="12.75">
      <c r="A252" s="14"/>
      <c r="B252" s="15" t="s">
        <v>69</v>
      </c>
      <c r="C252" s="16"/>
      <c r="D252" s="16"/>
      <c r="E252" s="16"/>
    </row>
    <row r="253" spans="1:5" ht="12.75">
      <c r="A253" s="18"/>
      <c r="B253" s="19" t="s">
        <v>35</v>
      </c>
      <c r="C253" s="20">
        <f>SUM(D253,E253)</f>
        <v>213300</v>
      </c>
      <c r="D253" s="20">
        <v>0</v>
      </c>
      <c r="E253" s="20">
        <v>213300</v>
      </c>
    </row>
    <row r="254" spans="1:5" ht="12.75">
      <c r="A254" s="14" t="s">
        <v>175</v>
      </c>
      <c r="B254" s="15" t="s">
        <v>176</v>
      </c>
      <c r="C254" s="16">
        <f>SUM(D254,E254)</f>
        <v>48322</v>
      </c>
      <c r="D254" s="16">
        <f>SUM(D255)</f>
        <v>0</v>
      </c>
      <c r="E254" s="43">
        <f>SUM(E255)</f>
        <v>48322</v>
      </c>
    </row>
    <row r="255" spans="1:5" ht="12.75">
      <c r="A255" s="14"/>
      <c r="B255" s="15" t="s">
        <v>297</v>
      </c>
      <c r="C255" s="16">
        <f>SUM(D255,E255)</f>
        <v>48322</v>
      </c>
      <c r="D255" s="16">
        <v>0</v>
      </c>
      <c r="E255" s="43">
        <f>48300+22</f>
        <v>48322</v>
      </c>
    </row>
    <row r="256" spans="1:5" ht="12.75">
      <c r="A256" s="14"/>
      <c r="B256" s="15" t="s">
        <v>69</v>
      </c>
      <c r="C256" s="16"/>
      <c r="D256" s="16"/>
      <c r="E256" s="43"/>
    </row>
    <row r="257" spans="1:5" ht="12.75">
      <c r="A257" s="18"/>
      <c r="B257" s="19" t="s">
        <v>91</v>
      </c>
      <c r="C257" s="20">
        <f aca="true" t="shared" si="9" ref="C257:C266">SUM(D257,E257)</f>
        <v>48322</v>
      </c>
      <c r="D257" s="20">
        <v>0</v>
      </c>
      <c r="E257" s="46">
        <f>48300+22</f>
        <v>48322</v>
      </c>
    </row>
    <row r="258" spans="1:5" ht="25.5">
      <c r="A258" s="14" t="s">
        <v>177</v>
      </c>
      <c r="B258" s="15" t="s">
        <v>178</v>
      </c>
      <c r="C258" s="36">
        <f t="shared" si="9"/>
        <v>1199400</v>
      </c>
      <c r="D258" s="36">
        <f>SUM(D259)</f>
        <v>1199400</v>
      </c>
      <c r="E258" s="36">
        <f>SUM(E259)</f>
        <v>0</v>
      </c>
    </row>
    <row r="259" spans="1:5" ht="12.75">
      <c r="A259" s="18"/>
      <c r="B259" s="19" t="s">
        <v>321</v>
      </c>
      <c r="C259" s="20">
        <f t="shared" si="9"/>
        <v>1199400</v>
      </c>
      <c r="D259" s="20">
        <v>1199400</v>
      </c>
      <c r="E259" s="20">
        <v>0</v>
      </c>
    </row>
    <row r="260" spans="1:5" ht="12.75">
      <c r="A260" s="11" t="s">
        <v>298</v>
      </c>
      <c r="B260" s="12" t="s">
        <v>140</v>
      </c>
      <c r="C260" s="13">
        <f t="shared" si="9"/>
        <v>2800</v>
      </c>
      <c r="D260" s="13">
        <v>0</v>
      </c>
      <c r="E260" s="13">
        <f>SUM(E261)</f>
        <v>2800</v>
      </c>
    </row>
    <row r="261" spans="1:5" ht="12.75">
      <c r="A261" s="14"/>
      <c r="B261" s="15" t="s">
        <v>323</v>
      </c>
      <c r="C261" s="16">
        <f t="shared" si="9"/>
        <v>2800</v>
      </c>
      <c r="D261" s="16">
        <v>0</v>
      </c>
      <c r="E261" s="16">
        <v>2800</v>
      </c>
    </row>
    <row r="262" spans="1:5" ht="12.75">
      <c r="A262" s="11" t="s">
        <v>179</v>
      </c>
      <c r="B262" s="12" t="s">
        <v>14</v>
      </c>
      <c r="C262" s="13">
        <f t="shared" si="9"/>
        <v>2643</v>
      </c>
      <c r="D262" s="13">
        <f>SUM(D263)</f>
        <v>0</v>
      </c>
      <c r="E262" s="38">
        <f>SUM(E263)</f>
        <v>2643</v>
      </c>
    </row>
    <row r="263" spans="1:5" ht="12.75">
      <c r="A263" s="18"/>
      <c r="B263" s="19" t="s">
        <v>19</v>
      </c>
      <c r="C263" s="20">
        <f t="shared" si="9"/>
        <v>2643</v>
      </c>
      <c r="D263" s="20">
        <v>0</v>
      </c>
      <c r="E263" s="46">
        <v>2643</v>
      </c>
    </row>
    <row r="264" spans="1:6" s="41" customFormat="1" ht="29.25" customHeight="1">
      <c r="A264" s="21" t="s">
        <v>180</v>
      </c>
      <c r="B264" s="22" t="s">
        <v>181</v>
      </c>
      <c r="C264" s="94">
        <f t="shared" si="9"/>
        <v>3474600</v>
      </c>
      <c r="D264" s="27">
        <f>SUM(D265,D273,D277,D282,D284)</f>
        <v>1634700</v>
      </c>
      <c r="E264" s="27">
        <f>SUM(E265,E273,E277,E282,E284,E269)</f>
        <v>1839900</v>
      </c>
      <c r="F264" s="40"/>
    </row>
    <row r="265" spans="1:5" ht="12.75">
      <c r="A265" s="14" t="s">
        <v>182</v>
      </c>
      <c r="B265" s="15" t="s">
        <v>183</v>
      </c>
      <c r="C265" s="16">
        <f t="shared" si="9"/>
        <v>1234000</v>
      </c>
      <c r="D265" s="16">
        <f>SUM(D266)</f>
        <v>1234000</v>
      </c>
      <c r="E265" s="16">
        <f>SUM(E266)</f>
        <v>0</v>
      </c>
    </row>
    <row r="266" spans="1:5" ht="12.75">
      <c r="A266" s="14"/>
      <c r="B266" s="15" t="s">
        <v>294</v>
      </c>
      <c r="C266" s="16">
        <f t="shared" si="9"/>
        <v>1234000</v>
      </c>
      <c r="D266" s="16">
        <v>1234000</v>
      </c>
      <c r="E266" s="16">
        <v>0</v>
      </c>
    </row>
    <row r="267" spans="1:5" ht="12.75">
      <c r="A267" s="14"/>
      <c r="B267" s="15" t="s">
        <v>69</v>
      </c>
      <c r="C267" s="16"/>
      <c r="D267" s="16"/>
      <c r="E267" s="16"/>
    </row>
    <row r="268" spans="1:5" ht="12.75">
      <c r="A268" s="18"/>
      <c r="B268" s="19" t="s">
        <v>35</v>
      </c>
      <c r="C268" s="20">
        <f>SUM(D268,E268)</f>
        <v>1044000</v>
      </c>
      <c r="D268" s="20">
        <v>1044000</v>
      </c>
      <c r="E268" s="20">
        <v>0</v>
      </c>
    </row>
    <row r="269" spans="1:5" ht="25.5">
      <c r="A269" s="14" t="s">
        <v>311</v>
      </c>
      <c r="B269" s="15" t="s">
        <v>312</v>
      </c>
      <c r="C269" s="16">
        <f>SUM(D269,E269)</f>
        <v>44000</v>
      </c>
      <c r="D269" s="16">
        <f>SUM(D270)</f>
        <v>0</v>
      </c>
      <c r="E269" s="16">
        <f>SUM(E270)</f>
        <v>44000</v>
      </c>
    </row>
    <row r="270" spans="1:5" ht="12.75">
      <c r="A270" s="14"/>
      <c r="B270" s="15" t="s">
        <v>19</v>
      </c>
      <c r="C270" s="16">
        <f>SUM(D270,E270)</f>
        <v>44000</v>
      </c>
      <c r="D270" s="16">
        <v>0</v>
      </c>
      <c r="E270" s="16">
        <v>44000</v>
      </c>
    </row>
    <row r="271" spans="1:5" ht="12.75">
      <c r="A271" s="14"/>
      <c r="B271" s="15" t="s">
        <v>11</v>
      </c>
      <c r="C271" s="16"/>
      <c r="D271" s="16"/>
      <c r="E271" s="16"/>
    </row>
    <row r="272" spans="1:5" ht="12.75">
      <c r="A272" s="14"/>
      <c r="B272" s="15" t="s">
        <v>12</v>
      </c>
      <c r="C272" s="20">
        <f>SUM(D272,E272)</f>
        <v>44000</v>
      </c>
      <c r="D272" s="16">
        <v>0</v>
      </c>
      <c r="E272" s="16">
        <v>44000</v>
      </c>
    </row>
    <row r="273" spans="1:5" ht="12.75">
      <c r="A273" s="11" t="s">
        <v>184</v>
      </c>
      <c r="B273" s="12" t="s">
        <v>185</v>
      </c>
      <c r="C273" s="13">
        <f>SUM(D273,E273)</f>
        <v>41500</v>
      </c>
      <c r="D273" s="13">
        <f>SUM(D274)</f>
        <v>0</v>
      </c>
      <c r="E273" s="13">
        <f>SUM(E274)</f>
        <v>41500</v>
      </c>
    </row>
    <row r="274" spans="1:5" ht="12.75">
      <c r="A274" s="14"/>
      <c r="B274" s="15" t="s">
        <v>19</v>
      </c>
      <c r="C274" s="16">
        <f>SUM(D274,E274)</f>
        <v>41500</v>
      </c>
      <c r="D274" s="16">
        <v>0</v>
      </c>
      <c r="E274" s="43">
        <f>51500-10000</f>
        <v>41500</v>
      </c>
    </row>
    <row r="275" spans="1:5" ht="12.75">
      <c r="A275" s="14"/>
      <c r="B275" s="15" t="s">
        <v>11</v>
      </c>
      <c r="C275" s="16"/>
      <c r="D275" s="16"/>
      <c r="E275" s="43"/>
    </row>
    <row r="276" spans="1:5" ht="12.75">
      <c r="A276" s="14"/>
      <c r="B276" s="15" t="s">
        <v>35</v>
      </c>
      <c r="C276" s="16">
        <f>SUM(D276,E276)</f>
        <v>14400</v>
      </c>
      <c r="D276" s="16">
        <v>0</v>
      </c>
      <c r="E276" s="43">
        <v>14400</v>
      </c>
    </row>
    <row r="277" spans="1:5" ht="12.75">
      <c r="A277" s="11" t="s">
        <v>186</v>
      </c>
      <c r="B277" s="12" t="s">
        <v>187</v>
      </c>
      <c r="C277" s="13">
        <f>SUM(D277,E277)</f>
        <v>1753400</v>
      </c>
      <c r="D277" s="13">
        <f>SUM(D278)</f>
        <v>0</v>
      </c>
      <c r="E277" s="38">
        <f>SUM(E278)</f>
        <v>1753400</v>
      </c>
    </row>
    <row r="278" spans="1:5" ht="12.75">
      <c r="A278" s="14"/>
      <c r="B278" s="15" t="s">
        <v>19</v>
      </c>
      <c r="C278" s="16">
        <f>SUM(D278,E278)</f>
        <v>1753400</v>
      </c>
      <c r="D278" s="16">
        <v>0</v>
      </c>
      <c r="E278" s="43">
        <f>1768400-15000</f>
        <v>1753400</v>
      </c>
    </row>
    <row r="279" spans="1:5" ht="12.75">
      <c r="A279" s="14"/>
      <c r="B279" s="15" t="s">
        <v>69</v>
      </c>
      <c r="C279" s="16"/>
      <c r="D279" s="16"/>
      <c r="E279" s="43"/>
    </row>
    <row r="280" spans="1:5" ht="12.75">
      <c r="A280" s="14"/>
      <c r="B280" s="15" t="s">
        <v>35</v>
      </c>
      <c r="C280" s="16">
        <f aca="true" t="shared" si="10" ref="C280:C285">SUM(D280,E280)</f>
        <v>1430800</v>
      </c>
      <c r="D280" s="16">
        <v>0</v>
      </c>
      <c r="E280" s="43">
        <v>1430800</v>
      </c>
    </row>
    <row r="281" spans="1:6" s="58" customFormat="1" ht="12.75">
      <c r="A281" s="66"/>
      <c r="B281" s="74" t="s">
        <v>26</v>
      </c>
      <c r="C281" s="46">
        <f t="shared" si="10"/>
        <v>0</v>
      </c>
      <c r="D281" s="46">
        <v>0</v>
      </c>
      <c r="E281" s="46">
        <v>0</v>
      </c>
      <c r="F281" s="57"/>
    </row>
    <row r="282" spans="1:5" ht="14.25" customHeight="1">
      <c r="A282" s="14" t="s">
        <v>188</v>
      </c>
      <c r="B282" s="15" t="s">
        <v>189</v>
      </c>
      <c r="C282" s="16">
        <f t="shared" si="10"/>
        <v>0</v>
      </c>
      <c r="D282" s="16">
        <f>SUM(D283)</f>
        <v>0</v>
      </c>
      <c r="E282" s="16">
        <f>SUM(E283)</f>
        <v>0</v>
      </c>
    </row>
    <row r="283" spans="1:5" ht="12.75">
      <c r="A283" s="18"/>
      <c r="B283" s="19" t="s">
        <v>323</v>
      </c>
      <c r="C283" s="20">
        <f t="shared" si="10"/>
        <v>0</v>
      </c>
      <c r="D283" s="20">
        <v>0</v>
      </c>
      <c r="E283" s="20">
        <v>0</v>
      </c>
    </row>
    <row r="284" spans="1:5" ht="12.75">
      <c r="A284" s="14" t="s">
        <v>190</v>
      </c>
      <c r="B284" s="15" t="s">
        <v>14</v>
      </c>
      <c r="C284" s="16">
        <f t="shared" si="10"/>
        <v>401700</v>
      </c>
      <c r="D284" s="16">
        <f>SUM(D285)</f>
        <v>400700</v>
      </c>
      <c r="E284" s="16">
        <f>SUM(E285)</f>
        <v>1000</v>
      </c>
    </row>
    <row r="285" spans="1:5" ht="12.75">
      <c r="A285" s="14"/>
      <c r="B285" s="15" t="s">
        <v>19</v>
      </c>
      <c r="C285" s="16">
        <f t="shared" si="10"/>
        <v>401700</v>
      </c>
      <c r="D285" s="16">
        <f>399400+1300</f>
        <v>400700</v>
      </c>
      <c r="E285" s="16">
        <v>1000</v>
      </c>
    </row>
    <row r="286" spans="1:5" ht="12.75">
      <c r="A286" s="14"/>
      <c r="B286" s="15" t="s">
        <v>69</v>
      </c>
      <c r="C286" s="16"/>
      <c r="D286" s="16"/>
      <c r="E286" s="16"/>
    </row>
    <row r="287" spans="1:5" ht="12.75">
      <c r="A287" s="18"/>
      <c r="B287" s="19" t="s">
        <v>324</v>
      </c>
      <c r="C287" s="20">
        <f>SUM(D287,E287)</f>
        <v>333630</v>
      </c>
      <c r="D287" s="20">
        <v>333630</v>
      </c>
      <c r="E287" s="20">
        <v>0</v>
      </c>
    </row>
    <row r="288" spans="1:5" ht="14.25" customHeight="1">
      <c r="A288" s="21" t="s">
        <v>191</v>
      </c>
      <c r="B288" s="22" t="s">
        <v>192</v>
      </c>
      <c r="C288" s="24">
        <f>SUM(D288,E288)</f>
        <v>8478000</v>
      </c>
      <c r="D288" s="24">
        <f>SUM(D289,D293,D298,D303,D307,D312,D314,D316,D322)</f>
        <v>1702000</v>
      </c>
      <c r="E288" s="24">
        <f>SUM(E289,E293,E298,E303,E307,E312,E314,E316,E322,E320)</f>
        <v>6776000</v>
      </c>
    </row>
    <row r="289" spans="1:5" ht="12.75">
      <c r="A289" s="14" t="s">
        <v>193</v>
      </c>
      <c r="B289" s="15" t="s">
        <v>194</v>
      </c>
      <c r="C289" s="16">
        <f>SUM(D289,E289)</f>
        <v>1523000</v>
      </c>
      <c r="D289" s="16">
        <f>SUM(D290)</f>
        <v>1464000</v>
      </c>
      <c r="E289" s="16">
        <f>SUM(E290)</f>
        <v>59000</v>
      </c>
    </row>
    <row r="290" spans="1:5" ht="12.75">
      <c r="A290" s="14"/>
      <c r="B290" s="15" t="s">
        <v>296</v>
      </c>
      <c r="C290" s="16">
        <f>SUM(D290,E290)</f>
        <v>1523000</v>
      </c>
      <c r="D290" s="16">
        <v>1464000</v>
      </c>
      <c r="E290" s="16">
        <v>59000</v>
      </c>
    </row>
    <row r="291" spans="1:5" ht="12.75">
      <c r="A291" s="14"/>
      <c r="B291" s="15" t="s">
        <v>69</v>
      </c>
      <c r="C291" s="16"/>
      <c r="D291" s="16"/>
      <c r="E291" s="16"/>
    </row>
    <row r="292" spans="1:5" ht="12.75">
      <c r="A292" s="18"/>
      <c r="B292" s="19" t="s">
        <v>35</v>
      </c>
      <c r="C292" s="20">
        <f>SUM(D292,E292)</f>
        <v>1437000</v>
      </c>
      <c r="D292" s="20">
        <v>1380000</v>
      </c>
      <c r="E292" s="20">
        <v>57000</v>
      </c>
    </row>
    <row r="293" spans="1:5" ht="13.5" customHeight="1">
      <c r="A293" s="14" t="s">
        <v>195</v>
      </c>
      <c r="B293" s="15" t="s">
        <v>196</v>
      </c>
      <c r="C293" s="16">
        <f>SUM(D293,E293)</f>
        <v>4354000</v>
      </c>
      <c r="D293" s="16">
        <f>SUM(D294)</f>
        <v>0</v>
      </c>
      <c r="E293" s="16">
        <f>SUM(E294)</f>
        <v>4354000</v>
      </c>
    </row>
    <row r="294" spans="1:5" ht="12.75">
      <c r="A294" s="14"/>
      <c r="B294" s="15" t="s">
        <v>296</v>
      </c>
      <c r="C294" s="16">
        <f>SUM(D294,E294)</f>
        <v>4354000</v>
      </c>
      <c r="D294" s="16">
        <v>0</v>
      </c>
      <c r="E294" s="16">
        <v>4354000</v>
      </c>
    </row>
    <row r="295" spans="1:5" ht="12.75">
      <c r="A295" s="14"/>
      <c r="B295" s="15" t="s">
        <v>69</v>
      </c>
      <c r="C295" s="16"/>
      <c r="D295" s="16"/>
      <c r="E295" s="16"/>
    </row>
    <row r="296" spans="1:5" ht="12.75">
      <c r="A296" s="14"/>
      <c r="B296" s="15" t="s">
        <v>35</v>
      </c>
      <c r="C296" s="16">
        <f>SUM(D296,E296)</f>
        <v>2073000</v>
      </c>
      <c r="D296" s="16">
        <v>0</v>
      </c>
      <c r="E296" s="16">
        <v>2073000</v>
      </c>
    </row>
    <row r="297" spans="1:5" ht="12.75">
      <c r="A297" s="18"/>
      <c r="B297" s="19" t="s">
        <v>91</v>
      </c>
      <c r="C297" s="20">
        <f>SUM(D297,E297)</f>
        <v>1782000</v>
      </c>
      <c r="D297" s="20">
        <v>0</v>
      </c>
      <c r="E297" s="20">
        <v>1782000</v>
      </c>
    </row>
    <row r="298" spans="1:5" ht="13.5" customHeight="1">
      <c r="A298" s="11" t="s">
        <v>197</v>
      </c>
      <c r="B298" s="12" t="s">
        <v>198</v>
      </c>
      <c r="C298" s="13">
        <f>SUM(D298,E298)</f>
        <v>1180000</v>
      </c>
      <c r="D298" s="13">
        <f>SUM(D300)</f>
        <v>0</v>
      </c>
      <c r="E298" s="13">
        <f>SUM(E300)</f>
        <v>1180000</v>
      </c>
    </row>
    <row r="299" spans="1:5" ht="12.75">
      <c r="A299" s="14"/>
      <c r="B299" s="15" t="s">
        <v>199</v>
      </c>
      <c r="C299" s="16"/>
      <c r="D299" s="16"/>
      <c r="E299" s="16"/>
    </row>
    <row r="300" spans="1:5" ht="12.75">
      <c r="A300" s="14"/>
      <c r="B300" s="15" t="s">
        <v>296</v>
      </c>
      <c r="C300" s="16">
        <f>SUM(D300,E300)</f>
        <v>1180000</v>
      </c>
      <c r="D300" s="16">
        <v>0</v>
      </c>
      <c r="E300" s="16">
        <v>1180000</v>
      </c>
    </row>
    <row r="301" spans="1:5" ht="12.75">
      <c r="A301" s="14"/>
      <c r="B301" s="15" t="s">
        <v>69</v>
      </c>
      <c r="C301" s="16"/>
      <c r="D301" s="16"/>
      <c r="E301" s="16"/>
    </row>
    <row r="302" spans="1:5" ht="12.75">
      <c r="A302" s="18"/>
      <c r="B302" s="19" t="s">
        <v>35</v>
      </c>
      <c r="C302" s="20">
        <f>SUM(D302,E302)</f>
        <v>1040000</v>
      </c>
      <c r="D302" s="20">
        <v>0</v>
      </c>
      <c r="E302" s="20">
        <v>1040000</v>
      </c>
    </row>
    <row r="303" spans="1:5" ht="13.5" customHeight="1">
      <c r="A303" s="14" t="s">
        <v>200</v>
      </c>
      <c r="B303" s="15" t="s">
        <v>338</v>
      </c>
      <c r="C303" s="16">
        <f>SUM(D303,E303)</f>
        <v>614000</v>
      </c>
      <c r="D303" s="16">
        <f>SUM(D304)</f>
        <v>0</v>
      </c>
      <c r="E303" s="16">
        <f>SUM(E304)</f>
        <v>614000</v>
      </c>
    </row>
    <row r="304" spans="1:5" ht="12.75">
      <c r="A304" s="14"/>
      <c r="B304" s="15" t="s">
        <v>296</v>
      </c>
      <c r="C304" s="16">
        <f>SUM(D304,E304)</f>
        <v>614000</v>
      </c>
      <c r="D304" s="16">
        <v>0</v>
      </c>
      <c r="E304" s="16">
        <v>614000</v>
      </c>
    </row>
    <row r="305" spans="1:5" ht="12.75">
      <c r="A305" s="14"/>
      <c r="B305" s="15" t="s">
        <v>69</v>
      </c>
      <c r="C305" s="16"/>
      <c r="D305" s="16"/>
      <c r="E305" s="16"/>
    </row>
    <row r="306" spans="1:5" ht="12.75">
      <c r="A306" s="18"/>
      <c r="B306" s="19" t="s">
        <v>35</v>
      </c>
      <c r="C306" s="20">
        <f>SUM(D306,E306)</f>
        <v>520000</v>
      </c>
      <c r="D306" s="20">
        <v>0</v>
      </c>
      <c r="E306" s="20">
        <v>520000</v>
      </c>
    </row>
    <row r="307" spans="1:5" ht="12.75">
      <c r="A307" s="11" t="s">
        <v>201</v>
      </c>
      <c r="B307" s="12" t="s">
        <v>202</v>
      </c>
      <c r="C307" s="13">
        <f>SUM(D307,E307)</f>
        <v>515000</v>
      </c>
      <c r="D307" s="13">
        <f>SUM(D308)</f>
        <v>0</v>
      </c>
      <c r="E307" s="13">
        <f>SUM(E308)</f>
        <v>515000</v>
      </c>
    </row>
    <row r="308" spans="1:5" ht="12.75">
      <c r="A308" s="14"/>
      <c r="B308" s="15" t="s">
        <v>296</v>
      </c>
      <c r="C308" s="16">
        <f>SUM(D308,E308)</f>
        <v>515000</v>
      </c>
      <c r="D308" s="16">
        <v>0</v>
      </c>
      <c r="E308" s="16">
        <v>515000</v>
      </c>
    </row>
    <row r="309" spans="1:5" ht="12.75">
      <c r="A309" s="14"/>
      <c r="B309" s="15" t="s">
        <v>69</v>
      </c>
      <c r="C309" s="16"/>
      <c r="D309" s="16"/>
      <c r="E309" s="16"/>
    </row>
    <row r="310" spans="1:5" ht="12.75">
      <c r="A310" s="14"/>
      <c r="B310" s="15" t="s">
        <v>35</v>
      </c>
      <c r="C310" s="16">
        <f aca="true" t="shared" si="11" ref="C310:C317">SUM(D310,E310)</f>
        <v>290000</v>
      </c>
      <c r="D310" s="16">
        <v>0</v>
      </c>
      <c r="E310" s="16">
        <v>290000</v>
      </c>
    </row>
    <row r="311" spans="1:5" ht="12.75">
      <c r="A311" s="18"/>
      <c r="B311" s="19" t="s">
        <v>91</v>
      </c>
      <c r="C311" s="20">
        <f t="shared" si="11"/>
        <v>130176</v>
      </c>
      <c r="D311" s="20">
        <v>0</v>
      </c>
      <c r="E311" s="20">
        <v>130176</v>
      </c>
    </row>
    <row r="312" spans="1:5" ht="38.25">
      <c r="A312" s="14" t="s">
        <v>203</v>
      </c>
      <c r="B312" s="15" t="s">
        <v>204</v>
      </c>
      <c r="C312" s="36">
        <f t="shared" si="11"/>
        <v>165000</v>
      </c>
      <c r="D312" s="36">
        <f>SUM(D313)</f>
        <v>165000</v>
      </c>
      <c r="E312" s="95">
        <f>SUM(E313)</f>
        <v>0</v>
      </c>
    </row>
    <row r="313" spans="1:5" ht="12.75">
      <c r="A313" s="14"/>
      <c r="B313" s="15" t="s">
        <v>297</v>
      </c>
      <c r="C313" s="16">
        <f t="shared" si="11"/>
        <v>165000</v>
      </c>
      <c r="D313" s="16">
        <v>165000</v>
      </c>
      <c r="E313" s="43">
        <v>0</v>
      </c>
    </row>
    <row r="314" spans="1:5" ht="12.75">
      <c r="A314" s="11" t="s">
        <v>205</v>
      </c>
      <c r="B314" s="12" t="s">
        <v>206</v>
      </c>
      <c r="C314" s="13">
        <f t="shared" si="11"/>
        <v>25000</v>
      </c>
      <c r="D314" s="13">
        <f>SUM(D315)</f>
        <v>25000</v>
      </c>
      <c r="E314" s="38">
        <f>SUM(E315)</f>
        <v>0</v>
      </c>
    </row>
    <row r="315" spans="1:5" ht="12.75">
      <c r="A315" s="18"/>
      <c r="B315" s="19" t="s">
        <v>296</v>
      </c>
      <c r="C315" s="20">
        <f t="shared" si="11"/>
        <v>25000</v>
      </c>
      <c r="D315" s="20">
        <v>25000</v>
      </c>
      <c r="E315" s="46">
        <v>0</v>
      </c>
    </row>
    <row r="316" spans="1:5" ht="12.75">
      <c r="A316" s="14" t="s">
        <v>207</v>
      </c>
      <c r="B316" s="15" t="s">
        <v>208</v>
      </c>
      <c r="C316" s="16">
        <f t="shared" si="11"/>
        <v>33000</v>
      </c>
      <c r="D316" s="16">
        <f>SUM(D317)</f>
        <v>0</v>
      </c>
      <c r="E316" s="16">
        <f>SUM(E317)</f>
        <v>33000</v>
      </c>
    </row>
    <row r="317" spans="1:5" ht="12.75">
      <c r="A317" s="14"/>
      <c r="B317" s="15" t="s">
        <v>297</v>
      </c>
      <c r="C317" s="16">
        <f t="shared" si="11"/>
        <v>33000</v>
      </c>
      <c r="D317" s="16">
        <v>0</v>
      </c>
      <c r="E317" s="16">
        <v>33000</v>
      </c>
    </row>
    <row r="318" spans="1:5" ht="12.75">
      <c r="A318" s="14"/>
      <c r="B318" s="15" t="s">
        <v>69</v>
      </c>
      <c r="C318" s="16"/>
      <c r="D318" s="16"/>
      <c r="E318" s="16"/>
    </row>
    <row r="319" spans="1:5" ht="12.75">
      <c r="A319" s="18"/>
      <c r="B319" s="19" t="s">
        <v>35</v>
      </c>
      <c r="C319" s="20">
        <f>SUM(D319,E319)</f>
        <v>30000</v>
      </c>
      <c r="D319" s="20">
        <v>0</v>
      </c>
      <c r="E319" s="20">
        <v>30000</v>
      </c>
    </row>
    <row r="320" spans="1:5" ht="12.75">
      <c r="A320" s="14" t="s">
        <v>209</v>
      </c>
      <c r="B320" s="15" t="s">
        <v>189</v>
      </c>
      <c r="C320" s="13">
        <f>SUM(D320,E320)</f>
        <v>21000</v>
      </c>
      <c r="D320" s="16">
        <v>0</v>
      </c>
      <c r="E320" s="16">
        <f>SUM(E321)</f>
        <v>21000</v>
      </c>
    </row>
    <row r="321" spans="1:5" ht="12.75">
      <c r="A321" s="18"/>
      <c r="B321" s="19" t="s">
        <v>297</v>
      </c>
      <c r="C321" s="20">
        <f>SUM(D321,E321)</f>
        <v>21000</v>
      </c>
      <c r="D321" s="20">
        <v>0</v>
      </c>
      <c r="E321" s="20">
        <v>21000</v>
      </c>
    </row>
    <row r="322" spans="1:5" ht="12.75">
      <c r="A322" s="14" t="s">
        <v>210</v>
      </c>
      <c r="B322" s="15" t="s">
        <v>14</v>
      </c>
      <c r="C322" s="16">
        <f>SUM(D322,E322)</f>
        <v>48000</v>
      </c>
      <c r="D322" s="16">
        <f>SUM(D323)</f>
        <v>48000</v>
      </c>
      <c r="E322" s="16">
        <f>SUM(E323)</f>
        <v>0</v>
      </c>
    </row>
    <row r="323" spans="1:5" ht="12.75">
      <c r="A323" s="14"/>
      <c r="B323" s="15" t="s">
        <v>19</v>
      </c>
      <c r="C323" s="16">
        <f>SUM(D323,E323)</f>
        <v>48000</v>
      </c>
      <c r="D323" s="16">
        <f>13000+35000-35000+35000</f>
        <v>48000</v>
      </c>
      <c r="E323" s="16">
        <v>0</v>
      </c>
    </row>
    <row r="324" spans="1:5" ht="12.75">
      <c r="A324" s="14"/>
      <c r="B324" s="15" t="s">
        <v>11</v>
      </c>
      <c r="C324" s="16"/>
      <c r="D324" s="16"/>
      <c r="E324" s="16"/>
    </row>
    <row r="325" spans="1:5" ht="12.75">
      <c r="A325" s="18"/>
      <c r="B325" s="19" t="s">
        <v>325</v>
      </c>
      <c r="C325" s="20">
        <f aca="true" t="shared" si="12" ref="C325:C331">SUM(D325,E325)</f>
        <v>2500</v>
      </c>
      <c r="D325" s="20">
        <v>2500</v>
      </c>
      <c r="E325" s="20">
        <v>0</v>
      </c>
    </row>
    <row r="326" spans="1:5" ht="25.5">
      <c r="A326" s="21" t="s">
        <v>211</v>
      </c>
      <c r="B326" s="22" t="s">
        <v>212</v>
      </c>
      <c r="C326" s="27">
        <f t="shared" si="12"/>
        <v>29891459</v>
      </c>
      <c r="D326" s="27">
        <f>SUM(D327,D330,D335,D337,D341,D345,D350,D348)</f>
        <v>29891459</v>
      </c>
      <c r="E326" s="27">
        <f>SUM(E327,E330,E335,E337,E341,E345,E350)</f>
        <v>0</v>
      </c>
    </row>
    <row r="327" spans="1:5" ht="12.75">
      <c r="A327" s="14" t="s">
        <v>213</v>
      </c>
      <c r="B327" s="15" t="s">
        <v>214</v>
      </c>
      <c r="C327" s="16">
        <f t="shared" si="12"/>
        <v>19601859</v>
      </c>
      <c r="D327" s="16">
        <f>SUM(D328,D329)</f>
        <v>19601859</v>
      </c>
      <c r="E327" s="16">
        <v>0</v>
      </c>
    </row>
    <row r="328" spans="1:5" ht="12.75">
      <c r="A328" s="14"/>
      <c r="B328" s="15" t="s">
        <v>297</v>
      </c>
      <c r="C328" s="16">
        <f t="shared" si="12"/>
        <v>477000</v>
      </c>
      <c r="D328" s="16">
        <f>2677000-200000-2000000</f>
        <v>477000</v>
      </c>
      <c r="E328" s="16">
        <v>0</v>
      </c>
    </row>
    <row r="329" spans="1:6" s="58" customFormat="1" ht="12.75">
      <c r="A329" s="66"/>
      <c r="B329" s="74" t="s">
        <v>26</v>
      </c>
      <c r="C329" s="43">
        <f t="shared" si="12"/>
        <v>19124859</v>
      </c>
      <c r="D329" s="46">
        <v>19124859</v>
      </c>
      <c r="E329" s="46"/>
      <c r="F329" s="57"/>
    </row>
    <row r="330" spans="1:5" ht="12.75">
      <c r="A330" s="11" t="s">
        <v>215</v>
      </c>
      <c r="B330" s="12" t="s">
        <v>216</v>
      </c>
      <c r="C330" s="13">
        <f t="shared" si="12"/>
        <v>1076000</v>
      </c>
      <c r="D330" s="13">
        <f>SUM(D331,D334)</f>
        <v>1076000</v>
      </c>
      <c r="E330" s="13">
        <f>SUM(E331)</f>
        <v>0</v>
      </c>
    </row>
    <row r="331" spans="1:5" ht="12.75">
      <c r="A331" s="14"/>
      <c r="B331" s="15" t="s">
        <v>297</v>
      </c>
      <c r="C331" s="16">
        <f t="shared" si="12"/>
        <v>538000</v>
      </c>
      <c r="D331" s="16">
        <v>538000</v>
      </c>
      <c r="E331" s="16">
        <v>0</v>
      </c>
    </row>
    <row r="332" spans="1:5" ht="12.75">
      <c r="A332" s="14"/>
      <c r="B332" s="15" t="s">
        <v>69</v>
      </c>
      <c r="C332" s="16"/>
      <c r="D332" s="16"/>
      <c r="E332" s="16"/>
    </row>
    <row r="333" spans="1:5" ht="12.75">
      <c r="A333" s="14"/>
      <c r="B333" s="15" t="s">
        <v>91</v>
      </c>
      <c r="C333" s="16">
        <f aca="true" t="shared" si="13" ref="C333:C338">SUM(D333,E333)</f>
        <v>278800</v>
      </c>
      <c r="D333" s="16">
        <v>278800</v>
      </c>
      <c r="E333" s="16">
        <v>0</v>
      </c>
    </row>
    <row r="334" spans="1:6" s="58" customFormat="1" ht="12.75">
      <c r="A334" s="66"/>
      <c r="B334" s="74" t="s">
        <v>26</v>
      </c>
      <c r="C334" s="46">
        <f t="shared" si="13"/>
        <v>538000</v>
      </c>
      <c r="D334" s="46">
        <v>538000</v>
      </c>
      <c r="E334" s="46">
        <v>0</v>
      </c>
      <c r="F334" s="57"/>
    </row>
    <row r="335" spans="1:5" ht="12.75">
      <c r="A335" s="14" t="s">
        <v>217</v>
      </c>
      <c r="B335" s="15" t="s">
        <v>218</v>
      </c>
      <c r="C335" s="16">
        <f t="shared" si="13"/>
        <v>1341000</v>
      </c>
      <c r="D335" s="16">
        <f>SUM(D336)</f>
        <v>1341000</v>
      </c>
      <c r="E335" s="16">
        <f>SUM(E336)</f>
        <v>0</v>
      </c>
    </row>
    <row r="336" spans="1:5" ht="12.75">
      <c r="A336" s="18"/>
      <c r="B336" s="19" t="s">
        <v>321</v>
      </c>
      <c r="C336" s="20">
        <f t="shared" si="13"/>
        <v>1341000</v>
      </c>
      <c r="D336" s="20">
        <v>1341000</v>
      </c>
      <c r="E336" s="20">
        <v>0</v>
      </c>
    </row>
    <row r="337" spans="1:5" ht="13.5" customHeight="1">
      <c r="A337" s="11" t="s">
        <v>219</v>
      </c>
      <c r="B337" s="12" t="s">
        <v>220</v>
      </c>
      <c r="C337" s="13">
        <f t="shared" si="13"/>
        <v>805000</v>
      </c>
      <c r="D337" s="13">
        <f>SUM(D338)</f>
        <v>805000</v>
      </c>
      <c r="E337" s="13">
        <f>SUM(E338)</f>
        <v>0</v>
      </c>
    </row>
    <row r="338" spans="1:5" ht="12.75">
      <c r="A338" s="14"/>
      <c r="B338" s="15" t="s">
        <v>19</v>
      </c>
      <c r="C338" s="16">
        <f t="shared" si="13"/>
        <v>805000</v>
      </c>
      <c r="D338" s="16">
        <v>805000</v>
      </c>
      <c r="E338" s="16">
        <v>0</v>
      </c>
    </row>
    <row r="339" spans="1:5" ht="12.75">
      <c r="A339" s="14"/>
      <c r="B339" s="15" t="s">
        <v>69</v>
      </c>
      <c r="C339" s="16"/>
      <c r="D339" s="16"/>
      <c r="E339" s="16"/>
    </row>
    <row r="340" spans="1:5" ht="12.75">
      <c r="A340" s="18"/>
      <c r="B340" s="19" t="s">
        <v>35</v>
      </c>
      <c r="C340" s="20">
        <f>SUM(D340,E340)</f>
        <v>3000</v>
      </c>
      <c r="D340" s="20">
        <v>3000</v>
      </c>
      <c r="E340" s="20">
        <v>0</v>
      </c>
    </row>
    <row r="341" spans="1:5" ht="12.75">
      <c r="A341" s="14" t="s">
        <v>221</v>
      </c>
      <c r="B341" s="15" t="s">
        <v>222</v>
      </c>
      <c r="C341" s="16">
        <f>SUM(D341,E341)</f>
        <v>160000</v>
      </c>
      <c r="D341" s="16">
        <f>SUM(D342)</f>
        <v>160000</v>
      </c>
      <c r="E341" s="16">
        <f>SUM(E342)</f>
        <v>0</v>
      </c>
    </row>
    <row r="342" spans="1:5" ht="12.75">
      <c r="A342" s="14"/>
      <c r="B342" s="15" t="s">
        <v>321</v>
      </c>
      <c r="C342" s="16">
        <f>SUM(D342,E342)</f>
        <v>160000</v>
      </c>
      <c r="D342" s="16">
        <v>160000</v>
      </c>
      <c r="E342" s="16">
        <v>0</v>
      </c>
    </row>
    <row r="343" spans="1:5" ht="12.75">
      <c r="A343" s="14"/>
      <c r="B343" s="15" t="s">
        <v>69</v>
      </c>
      <c r="C343" s="16"/>
      <c r="D343" s="16"/>
      <c r="E343" s="16"/>
    </row>
    <row r="344" spans="1:5" ht="12.75">
      <c r="A344" s="18"/>
      <c r="B344" s="19" t="s">
        <v>91</v>
      </c>
      <c r="C344" s="20">
        <f aca="true" t="shared" si="14" ref="C344:C351">SUM(D344,E344)</f>
        <v>160000</v>
      </c>
      <c r="D344" s="20">
        <v>160000</v>
      </c>
      <c r="E344" s="20">
        <v>0</v>
      </c>
    </row>
    <row r="345" spans="1:5" ht="12.75">
      <c r="A345" s="14" t="s">
        <v>223</v>
      </c>
      <c r="B345" s="15" t="s">
        <v>224</v>
      </c>
      <c r="C345" s="16">
        <f t="shared" si="14"/>
        <v>5566500</v>
      </c>
      <c r="D345" s="43">
        <f>SUM(D347,D346)</f>
        <v>5566500</v>
      </c>
      <c r="E345" s="16">
        <f>SUM(E347)</f>
        <v>0</v>
      </c>
    </row>
    <row r="346" spans="1:5" ht="12.75">
      <c r="A346" s="14"/>
      <c r="B346" s="15" t="s">
        <v>321</v>
      </c>
      <c r="C346" s="16">
        <f t="shared" si="14"/>
        <v>5166500</v>
      </c>
      <c r="D346" s="43">
        <f>5780000-613500</f>
        <v>5166500</v>
      </c>
      <c r="E346" s="16">
        <v>0</v>
      </c>
    </row>
    <row r="347" spans="1:6" s="58" customFormat="1" ht="12.75">
      <c r="A347" s="66"/>
      <c r="B347" s="74" t="s">
        <v>26</v>
      </c>
      <c r="C347" s="46">
        <f t="shared" si="14"/>
        <v>400000</v>
      </c>
      <c r="D347" s="46">
        <v>400000</v>
      </c>
      <c r="E347" s="46">
        <v>0</v>
      </c>
      <c r="F347" s="57"/>
    </row>
    <row r="348" spans="1:5" ht="27.75" customHeight="1">
      <c r="A348" s="14" t="s">
        <v>225</v>
      </c>
      <c r="B348" s="15" t="s">
        <v>226</v>
      </c>
      <c r="C348" s="36">
        <f t="shared" si="14"/>
        <v>58000</v>
      </c>
      <c r="D348" s="36">
        <f>SUM(D349)</f>
        <v>58000</v>
      </c>
      <c r="E348" s="36">
        <v>0</v>
      </c>
    </row>
    <row r="349" spans="1:5" ht="12.75">
      <c r="A349" s="18"/>
      <c r="B349" s="19" t="s">
        <v>321</v>
      </c>
      <c r="C349" s="20">
        <f t="shared" si="14"/>
        <v>58000</v>
      </c>
      <c r="D349" s="20">
        <v>58000</v>
      </c>
      <c r="E349" s="20">
        <v>0</v>
      </c>
    </row>
    <row r="350" spans="1:5" ht="12.75">
      <c r="A350" s="14" t="s">
        <v>227</v>
      </c>
      <c r="B350" s="15" t="s">
        <v>14</v>
      </c>
      <c r="C350" s="16">
        <f t="shared" si="14"/>
        <v>1283100</v>
      </c>
      <c r="D350" s="16">
        <f>SUM(D351,D352)</f>
        <v>1283100</v>
      </c>
      <c r="E350" s="16">
        <f>SUM(E351)</f>
        <v>0</v>
      </c>
    </row>
    <row r="351" spans="1:5" ht="12.75">
      <c r="A351" s="14"/>
      <c r="B351" s="15" t="s">
        <v>33</v>
      </c>
      <c r="C351" s="16">
        <f t="shared" si="14"/>
        <v>383100</v>
      </c>
      <c r="D351" s="43">
        <f>86000+330400+700-34000</f>
        <v>383100</v>
      </c>
      <c r="E351" s="16">
        <v>0</v>
      </c>
    </row>
    <row r="352" spans="1:6" s="58" customFormat="1" ht="12.75">
      <c r="A352" s="66"/>
      <c r="B352" s="74" t="s">
        <v>26</v>
      </c>
      <c r="C352" s="46">
        <f>SUM(D352,E352)</f>
        <v>900000</v>
      </c>
      <c r="D352" s="46">
        <v>900000</v>
      </c>
      <c r="E352" s="46">
        <v>0</v>
      </c>
      <c r="F352" s="57"/>
    </row>
    <row r="353" spans="1:5" ht="14.25" customHeight="1">
      <c r="A353" s="21" t="s">
        <v>228</v>
      </c>
      <c r="B353" s="22" t="s">
        <v>229</v>
      </c>
      <c r="C353" s="27">
        <f>SUM(D353,E353)</f>
        <v>4377200</v>
      </c>
      <c r="D353" s="27">
        <f>SUM(D354,D358,D362,D366,D370,D374,D378,D383,D387,D391,D393)</f>
        <v>2226200</v>
      </c>
      <c r="E353" s="27">
        <f>SUM(E354,E358,E362,E366,E370,E374,E378,E383,E387,E391,E393)</f>
        <v>2151000</v>
      </c>
    </row>
    <row r="354" spans="1:5" ht="13.5" customHeight="1">
      <c r="A354" s="14" t="s">
        <v>230</v>
      </c>
      <c r="B354" s="15" t="s">
        <v>231</v>
      </c>
      <c r="C354" s="16">
        <f>SUM(D354,E354)</f>
        <v>50000</v>
      </c>
      <c r="D354" s="16">
        <f>SUM(D355)</f>
        <v>50000</v>
      </c>
      <c r="E354" s="16">
        <f>SUM(E355)</f>
        <v>0</v>
      </c>
    </row>
    <row r="355" spans="1:5" ht="12.75">
      <c r="A355" s="14"/>
      <c r="B355" s="15" t="s">
        <v>297</v>
      </c>
      <c r="C355" s="16">
        <f>SUM(D355,E355)</f>
        <v>50000</v>
      </c>
      <c r="D355" s="16">
        <v>50000</v>
      </c>
      <c r="E355" s="16">
        <v>0</v>
      </c>
    </row>
    <row r="356" spans="1:5" ht="12.75">
      <c r="A356" s="14"/>
      <c r="B356" s="15" t="s">
        <v>69</v>
      </c>
      <c r="C356" s="16"/>
      <c r="D356" s="16"/>
      <c r="E356" s="16"/>
    </row>
    <row r="357" spans="1:5" ht="12.75">
      <c r="A357" s="18"/>
      <c r="B357" s="19" t="s">
        <v>91</v>
      </c>
      <c r="C357" s="20">
        <f>SUM(D357,E357)</f>
        <v>50000</v>
      </c>
      <c r="D357" s="20">
        <v>50000</v>
      </c>
      <c r="E357" s="20">
        <v>0</v>
      </c>
    </row>
    <row r="358" spans="1:5" ht="12.75">
      <c r="A358" s="14" t="s">
        <v>232</v>
      </c>
      <c r="B358" s="15" t="s">
        <v>233</v>
      </c>
      <c r="C358" s="16">
        <f>SUM(D358,E358)</f>
        <v>30000</v>
      </c>
      <c r="D358" s="16">
        <f>SUM(D359)</f>
        <v>30000</v>
      </c>
      <c r="E358" s="16">
        <f>SUM(E359)</f>
        <v>0</v>
      </c>
    </row>
    <row r="359" spans="1:5" ht="12.75">
      <c r="A359" s="14"/>
      <c r="B359" s="15" t="s">
        <v>321</v>
      </c>
      <c r="C359" s="16">
        <f>SUM(D359,E359)</f>
        <v>30000</v>
      </c>
      <c r="D359" s="16">
        <v>30000</v>
      </c>
      <c r="E359" s="16">
        <v>0</v>
      </c>
    </row>
    <row r="360" spans="1:5" ht="12.75">
      <c r="A360" s="14"/>
      <c r="B360" s="15" t="s">
        <v>69</v>
      </c>
      <c r="C360" s="16"/>
      <c r="D360" s="16"/>
      <c r="E360" s="16"/>
    </row>
    <row r="361" spans="1:5" ht="12.75">
      <c r="A361" s="18"/>
      <c r="B361" s="19" t="s">
        <v>91</v>
      </c>
      <c r="C361" s="20">
        <f>SUM(D361,E361)</f>
        <v>30000</v>
      </c>
      <c r="D361" s="20">
        <v>30000</v>
      </c>
      <c r="E361" s="20">
        <v>0</v>
      </c>
    </row>
    <row r="362" spans="1:5" ht="12.75">
      <c r="A362" s="14" t="s">
        <v>234</v>
      </c>
      <c r="B362" s="15" t="s">
        <v>235</v>
      </c>
      <c r="C362" s="16">
        <f>SUM(D362,E362)</f>
        <v>1404000</v>
      </c>
      <c r="D362" s="16">
        <f>SUM(D363)</f>
        <v>193000</v>
      </c>
      <c r="E362" s="43">
        <f>SUM(E363)</f>
        <v>1211000</v>
      </c>
    </row>
    <row r="363" spans="1:5" ht="12.75">
      <c r="A363" s="14"/>
      <c r="B363" s="15" t="s">
        <v>321</v>
      </c>
      <c r="C363" s="16">
        <f>SUM(D363,E363)</f>
        <v>1404000</v>
      </c>
      <c r="D363" s="16">
        <v>193000</v>
      </c>
      <c r="E363" s="43">
        <v>1211000</v>
      </c>
    </row>
    <row r="364" spans="1:5" ht="12.75">
      <c r="A364" s="14"/>
      <c r="B364" s="15" t="s">
        <v>69</v>
      </c>
      <c r="C364" s="16"/>
      <c r="D364" s="16"/>
      <c r="E364" s="43"/>
    </row>
    <row r="365" spans="1:5" ht="12.75">
      <c r="A365" s="18"/>
      <c r="B365" s="19" t="s">
        <v>91</v>
      </c>
      <c r="C365" s="20">
        <f>SUM(D365,E365)</f>
        <v>1404000</v>
      </c>
      <c r="D365" s="20">
        <v>193000</v>
      </c>
      <c r="E365" s="46">
        <v>1211000</v>
      </c>
    </row>
    <row r="366" spans="1:5" ht="13.5" customHeight="1">
      <c r="A366" s="11" t="s">
        <v>236</v>
      </c>
      <c r="B366" s="12" t="s">
        <v>237</v>
      </c>
      <c r="C366" s="13">
        <f>SUM(D366,E366)</f>
        <v>841000</v>
      </c>
      <c r="D366" s="13">
        <f>SUM(D367)</f>
        <v>841000</v>
      </c>
      <c r="E366" s="13">
        <f>SUM(E367)</f>
        <v>0</v>
      </c>
    </row>
    <row r="367" spans="1:5" ht="12.75">
      <c r="A367" s="14"/>
      <c r="B367" s="15" t="s">
        <v>322</v>
      </c>
      <c r="C367" s="16">
        <f>SUM(D367,E367)</f>
        <v>841000</v>
      </c>
      <c r="D367" s="16">
        <f>641000+200000</f>
        <v>841000</v>
      </c>
      <c r="E367" s="16">
        <v>0</v>
      </c>
    </row>
    <row r="368" spans="1:5" ht="12.75">
      <c r="A368" s="14"/>
      <c r="B368" s="15" t="s">
        <v>69</v>
      </c>
      <c r="C368" s="16"/>
      <c r="D368" s="16"/>
      <c r="E368" s="16"/>
    </row>
    <row r="369" spans="1:5" ht="12.75">
      <c r="A369" s="18"/>
      <c r="B369" s="19" t="s">
        <v>91</v>
      </c>
      <c r="C369" s="20">
        <f>SUM(D369,E369)</f>
        <v>841000</v>
      </c>
      <c r="D369" s="20">
        <v>841000</v>
      </c>
      <c r="E369" s="20">
        <v>0</v>
      </c>
    </row>
    <row r="370" spans="1:5" ht="12.75">
      <c r="A370" s="14" t="s">
        <v>238</v>
      </c>
      <c r="B370" s="15" t="s">
        <v>239</v>
      </c>
      <c r="C370" s="16">
        <f>SUM(D370,E370)</f>
        <v>183000</v>
      </c>
      <c r="D370" s="16">
        <f>SUM(D371)</f>
        <v>10000</v>
      </c>
      <c r="E370" s="43">
        <f>SUM(E371)</f>
        <v>173000</v>
      </c>
    </row>
    <row r="371" spans="1:5" ht="12.75">
      <c r="A371" s="14"/>
      <c r="B371" s="15" t="s">
        <v>295</v>
      </c>
      <c r="C371" s="16">
        <f>SUM(D371,E371)</f>
        <v>183000</v>
      </c>
      <c r="D371" s="16">
        <v>10000</v>
      </c>
      <c r="E371" s="43">
        <v>173000</v>
      </c>
    </row>
    <row r="372" spans="1:5" ht="12.75">
      <c r="A372" s="14"/>
      <c r="B372" s="15" t="s">
        <v>69</v>
      </c>
      <c r="C372" s="16"/>
      <c r="D372" s="16"/>
      <c r="E372" s="43"/>
    </row>
    <row r="373" spans="1:5" ht="12.75">
      <c r="A373" s="18"/>
      <c r="B373" s="19" t="s">
        <v>91</v>
      </c>
      <c r="C373" s="20">
        <f>SUM(D373,E373)</f>
        <v>183000</v>
      </c>
      <c r="D373" s="20">
        <v>10000</v>
      </c>
      <c r="E373" s="46">
        <v>173000</v>
      </c>
    </row>
    <row r="374" spans="1:5" ht="12.75">
      <c r="A374" s="14" t="s">
        <v>240</v>
      </c>
      <c r="B374" s="15" t="s">
        <v>241</v>
      </c>
      <c r="C374" s="16">
        <f>SUM(D374,E374)</f>
        <v>40000</v>
      </c>
      <c r="D374" s="16">
        <f>SUM(D375)</f>
        <v>40000</v>
      </c>
      <c r="E374" s="16">
        <f>SUM(E375)</f>
        <v>0</v>
      </c>
    </row>
    <row r="375" spans="1:5" ht="12.75">
      <c r="A375" s="14"/>
      <c r="B375" s="15" t="s">
        <v>295</v>
      </c>
      <c r="C375" s="16">
        <f>SUM(D375,E375)</f>
        <v>40000</v>
      </c>
      <c r="D375" s="16">
        <v>40000</v>
      </c>
      <c r="E375" s="16">
        <v>0</v>
      </c>
    </row>
    <row r="376" spans="1:5" ht="12.75">
      <c r="A376" s="14"/>
      <c r="B376" s="15" t="s">
        <v>69</v>
      </c>
      <c r="C376" s="16"/>
      <c r="D376" s="16"/>
      <c r="E376" s="16"/>
    </row>
    <row r="377" spans="1:5" ht="12.75">
      <c r="A377" s="18"/>
      <c r="B377" s="19" t="s">
        <v>91</v>
      </c>
      <c r="C377" s="20">
        <f>SUM(D377,E377)</f>
        <v>40000</v>
      </c>
      <c r="D377" s="20">
        <v>40000</v>
      </c>
      <c r="E377" s="20">
        <v>0</v>
      </c>
    </row>
    <row r="378" spans="1:5" ht="12.75">
      <c r="A378" s="14" t="s">
        <v>242</v>
      </c>
      <c r="B378" s="15" t="s">
        <v>243</v>
      </c>
      <c r="C378" s="16">
        <f>SUM(D378,E378)</f>
        <v>1461000</v>
      </c>
      <c r="D378" s="16">
        <f>SUM(D379,D382)</f>
        <v>694000</v>
      </c>
      <c r="E378" s="43">
        <f>SUM(E379)</f>
        <v>767000</v>
      </c>
    </row>
    <row r="379" spans="1:5" ht="12.75">
      <c r="A379" s="14"/>
      <c r="B379" s="15" t="s">
        <v>295</v>
      </c>
      <c r="C379" s="16">
        <f>SUM(D379,E379)</f>
        <v>1461000</v>
      </c>
      <c r="D379" s="16">
        <v>694000</v>
      </c>
      <c r="E379" s="43">
        <v>767000</v>
      </c>
    </row>
    <row r="380" spans="1:5" ht="12.75">
      <c r="A380" s="14"/>
      <c r="B380" s="15" t="s">
        <v>69</v>
      </c>
      <c r="C380" s="16"/>
      <c r="D380" s="16"/>
      <c r="E380" s="43"/>
    </row>
    <row r="381" spans="1:5" ht="12.75">
      <c r="A381" s="14"/>
      <c r="B381" s="15" t="s">
        <v>91</v>
      </c>
      <c r="C381" s="16">
        <f>SUM(D381,E381)</f>
        <v>1461000</v>
      </c>
      <c r="D381" s="16">
        <v>694000</v>
      </c>
      <c r="E381" s="43">
        <v>767000</v>
      </c>
    </row>
    <row r="382" spans="1:6" s="58" customFormat="1" ht="12.75">
      <c r="A382" s="66"/>
      <c r="B382" s="74" t="s">
        <v>26</v>
      </c>
      <c r="C382" s="46">
        <f>SUM(D382,E382)</f>
        <v>0</v>
      </c>
      <c r="D382" s="46">
        <v>0</v>
      </c>
      <c r="E382" s="46">
        <v>0</v>
      </c>
      <c r="F382" s="57"/>
    </row>
    <row r="383" spans="1:5" ht="12.75">
      <c r="A383" s="14" t="s">
        <v>244</v>
      </c>
      <c r="B383" s="15" t="s">
        <v>245</v>
      </c>
      <c r="C383" s="16">
        <f>SUM(D383,E383)</f>
        <v>15000</v>
      </c>
      <c r="D383" s="16">
        <f>SUM(D384)</f>
        <v>15000</v>
      </c>
      <c r="E383" s="16">
        <f>SUM(E384)</f>
        <v>0</v>
      </c>
    </row>
    <row r="384" spans="1:5" ht="12.75">
      <c r="A384" s="14"/>
      <c r="B384" s="15" t="s">
        <v>295</v>
      </c>
      <c r="C384" s="16">
        <f>SUM(D384,E384)</f>
        <v>15000</v>
      </c>
      <c r="D384" s="16">
        <v>15000</v>
      </c>
      <c r="E384" s="16">
        <v>0</v>
      </c>
    </row>
    <row r="385" spans="1:5" ht="12.75">
      <c r="A385" s="14"/>
      <c r="B385" s="15" t="s">
        <v>69</v>
      </c>
      <c r="C385" s="16"/>
      <c r="D385" s="16"/>
      <c r="E385" s="16"/>
    </row>
    <row r="386" spans="1:5" ht="12.75">
      <c r="A386" s="18"/>
      <c r="B386" s="19" t="s">
        <v>91</v>
      </c>
      <c r="C386" s="20">
        <f>SUM(D386,E386)</f>
        <v>15000</v>
      </c>
      <c r="D386" s="20">
        <v>15000</v>
      </c>
      <c r="E386" s="20">
        <v>0</v>
      </c>
    </row>
    <row r="387" spans="1:5" ht="12.75">
      <c r="A387" s="14" t="s">
        <v>246</v>
      </c>
      <c r="B387" s="15" t="s">
        <v>247</v>
      </c>
      <c r="C387" s="16">
        <f>SUM(D387,E387)</f>
        <v>91000</v>
      </c>
      <c r="D387" s="16">
        <f>SUM(D388)</f>
        <v>91000</v>
      </c>
      <c r="E387" s="16">
        <f>SUM(E388)</f>
        <v>0</v>
      </c>
    </row>
    <row r="388" spans="1:5" ht="12.75">
      <c r="A388" s="14"/>
      <c r="B388" s="15" t="s">
        <v>321</v>
      </c>
      <c r="C388" s="16">
        <f>SUM(D388,E388)</f>
        <v>91000</v>
      </c>
      <c r="D388" s="16">
        <v>91000</v>
      </c>
      <c r="E388" s="16">
        <v>0</v>
      </c>
    </row>
    <row r="389" spans="1:5" ht="12.75">
      <c r="A389" s="14"/>
      <c r="B389" s="15" t="s">
        <v>69</v>
      </c>
      <c r="C389" s="16"/>
      <c r="D389" s="16"/>
      <c r="E389" s="16"/>
    </row>
    <row r="390" spans="1:5" ht="12.75">
      <c r="A390" s="18"/>
      <c r="B390" s="19" t="s">
        <v>91</v>
      </c>
      <c r="C390" s="20">
        <f>SUM(D390,E390)</f>
        <v>20000</v>
      </c>
      <c r="D390" s="20">
        <v>20000</v>
      </c>
      <c r="E390" s="20">
        <v>0</v>
      </c>
    </row>
    <row r="391" spans="1:5" ht="12.75">
      <c r="A391" s="14" t="s">
        <v>248</v>
      </c>
      <c r="B391" s="15" t="s">
        <v>249</v>
      </c>
      <c r="C391" s="16">
        <f>SUM(D391,E391)</f>
        <v>20000</v>
      </c>
      <c r="D391" s="16">
        <f>SUM(D392)</f>
        <v>20000</v>
      </c>
      <c r="E391" s="16">
        <f>SUM(E392)</f>
        <v>0</v>
      </c>
    </row>
    <row r="392" spans="1:5" ht="12.75">
      <c r="A392" s="14"/>
      <c r="B392" s="15" t="s">
        <v>295</v>
      </c>
      <c r="C392" s="16">
        <f>SUM(D392,E392)</f>
        <v>20000</v>
      </c>
      <c r="D392" s="16">
        <v>20000</v>
      </c>
      <c r="E392" s="16">
        <v>0</v>
      </c>
    </row>
    <row r="393" spans="1:5" ht="12.75">
      <c r="A393" s="11" t="s">
        <v>250</v>
      </c>
      <c r="B393" s="12" t="s">
        <v>14</v>
      </c>
      <c r="C393" s="13">
        <f>SUM(D393,E393)</f>
        <v>242200</v>
      </c>
      <c r="D393" s="13">
        <f>SUM(D394)</f>
        <v>242200</v>
      </c>
      <c r="E393" s="13">
        <f>SUM(E394)</f>
        <v>0</v>
      </c>
    </row>
    <row r="394" spans="1:5" ht="12.75">
      <c r="A394" s="14"/>
      <c r="B394" s="15" t="s">
        <v>19</v>
      </c>
      <c r="C394" s="16">
        <f>SUM(D394,E394)</f>
        <v>242200</v>
      </c>
      <c r="D394" s="16">
        <f>219000+23200-5000+5000</f>
        <v>242200</v>
      </c>
      <c r="E394" s="16">
        <v>0</v>
      </c>
    </row>
    <row r="395" spans="1:5" ht="12.75">
      <c r="A395" s="14"/>
      <c r="B395" s="15" t="s">
        <v>69</v>
      </c>
      <c r="C395" s="16"/>
      <c r="D395" s="16"/>
      <c r="E395" s="16"/>
    </row>
    <row r="396" spans="1:5" ht="12.75">
      <c r="A396" s="18"/>
      <c r="B396" s="19" t="s">
        <v>35</v>
      </c>
      <c r="C396" s="20">
        <f aca="true" t="shared" si="15" ref="C396:C402">SUM(D396,E396)</f>
        <v>2500</v>
      </c>
      <c r="D396" s="20">
        <v>2500</v>
      </c>
      <c r="E396" s="20">
        <v>0</v>
      </c>
    </row>
    <row r="397" spans="1:5" s="41" customFormat="1" ht="41.25" customHeight="1">
      <c r="A397" s="21" t="s">
        <v>251</v>
      </c>
      <c r="B397" s="22" t="s">
        <v>252</v>
      </c>
      <c r="C397" s="27">
        <f t="shared" si="15"/>
        <v>2000</v>
      </c>
      <c r="D397" s="27">
        <f>SUM(D398)</f>
        <v>2000</v>
      </c>
      <c r="E397" s="27">
        <f>SUM(E398)</f>
        <v>0</v>
      </c>
    </row>
    <row r="398" spans="1:5" ht="12.75">
      <c r="A398" s="14" t="s">
        <v>253</v>
      </c>
      <c r="B398" s="15" t="s">
        <v>254</v>
      </c>
      <c r="C398" s="16">
        <f t="shared" si="15"/>
        <v>2000</v>
      </c>
      <c r="D398" s="16">
        <f>SUM(D399)</f>
        <v>2000</v>
      </c>
      <c r="E398" s="16">
        <f>SUM(E399)</f>
        <v>0</v>
      </c>
    </row>
    <row r="399" spans="1:5" ht="12.75">
      <c r="A399" s="18"/>
      <c r="B399" s="19" t="s">
        <v>295</v>
      </c>
      <c r="C399" s="20">
        <f t="shared" si="15"/>
        <v>2000</v>
      </c>
      <c r="D399" s="20">
        <v>2000</v>
      </c>
      <c r="E399" s="20">
        <v>0</v>
      </c>
    </row>
    <row r="400" spans="1:5" ht="12.75">
      <c r="A400" s="21" t="s">
        <v>255</v>
      </c>
      <c r="B400" s="22" t="s">
        <v>256</v>
      </c>
      <c r="C400" s="24">
        <f t="shared" si="15"/>
        <v>3704843</v>
      </c>
      <c r="D400" s="24">
        <f>SUM(D401,D406,D410,D414)</f>
        <v>3487843</v>
      </c>
      <c r="E400" s="24">
        <f>SUM(E401,E406,E410,E414)</f>
        <v>217000</v>
      </c>
    </row>
    <row r="401" spans="1:5" ht="12.75">
      <c r="A401" s="14" t="s">
        <v>257</v>
      </c>
      <c r="B401" s="15" t="s">
        <v>258</v>
      </c>
      <c r="C401" s="16">
        <f t="shared" si="15"/>
        <v>1333000</v>
      </c>
      <c r="D401" s="16">
        <f>SUM(D402,D405)</f>
        <v>1333000</v>
      </c>
      <c r="E401" s="16">
        <f>SUM(E402)</f>
        <v>0</v>
      </c>
    </row>
    <row r="402" spans="1:5" ht="12.75">
      <c r="A402" s="14"/>
      <c r="B402" s="15" t="s">
        <v>295</v>
      </c>
      <c r="C402" s="16">
        <f t="shared" si="15"/>
        <v>270000</v>
      </c>
      <c r="D402" s="16">
        <f>240000+30000</f>
        <v>270000</v>
      </c>
      <c r="E402" s="16">
        <v>0</v>
      </c>
    </row>
    <row r="403" spans="1:5" ht="12.75">
      <c r="A403" s="14"/>
      <c r="B403" s="15" t="s">
        <v>69</v>
      </c>
      <c r="C403" s="16"/>
      <c r="D403" s="16"/>
      <c r="E403" s="16"/>
    </row>
    <row r="404" spans="1:5" ht="12.75">
      <c r="A404" s="14"/>
      <c r="B404" s="15" t="s">
        <v>91</v>
      </c>
      <c r="C404" s="16">
        <f>SUM(D404,E404)</f>
        <v>160000</v>
      </c>
      <c r="D404" s="16">
        <f>130000+30000</f>
        <v>160000</v>
      </c>
      <c r="E404" s="16">
        <v>0</v>
      </c>
    </row>
    <row r="405" spans="1:6" s="58" customFormat="1" ht="12.75">
      <c r="A405" s="66"/>
      <c r="B405" s="74" t="s">
        <v>26</v>
      </c>
      <c r="C405" s="46">
        <f>SUM(D405,E405)</f>
        <v>1063000</v>
      </c>
      <c r="D405" s="46">
        <v>1063000</v>
      </c>
      <c r="E405" s="46">
        <v>0</v>
      </c>
      <c r="F405" s="57"/>
    </row>
    <row r="406" spans="1:5" ht="12.75">
      <c r="A406" s="14" t="s">
        <v>259</v>
      </c>
      <c r="B406" s="15" t="s">
        <v>260</v>
      </c>
      <c r="C406" s="16">
        <f>SUM(D406,E406)</f>
        <v>1327000</v>
      </c>
      <c r="D406" s="16">
        <f>SUM(D407)</f>
        <v>1302000</v>
      </c>
      <c r="E406" s="16">
        <f>SUM(E407)</f>
        <v>25000</v>
      </c>
    </row>
    <row r="407" spans="1:5" ht="12.75">
      <c r="A407" s="14"/>
      <c r="B407" s="15" t="s">
        <v>321</v>
      </c>
      <c r="C407" s="16">
        <f>SUM(D407,E407)</f>
        <v>1327000</v>
      </c>
      <c r="D407" s="16">
        <v>1302000</v>
      </c>
      <c r="E407" s="16">
        <v>25000</v>
      </c>
    </row>
    <row r="408" spans="1:5" ht="12.75">
      <c r="A408" s="14"/>
      <c r="B408" s="15" t="s">
        <v>69</v>
      </c>
      <c r="C408" s="16"/>
      <c r="D408" s="16"/>
      <c r="E408" s="16"/>
    </row>
    <row r="409" spans="1:5" ht="12.75">
      <c r="A409" s="18"/>
      <c r="B409" s="19" t="s">
        <v>91</v>
      </c>
      <c r="C409" s="20">
        <f>SUM(D409,E409)</f>
        <v>1327000</v>
      </c>
      <c r="D409" s="20">
        <v>1302000</v>
      </c>
      <c r="E409" s="20">
        <v>25000</v>
      </c>
    </row>
    <row r="410" spans="1:5" ht="14.25" customHeight="1">
      <c r="A410" s="14" t="s">
        <v>261</v>
      </c>
      <c r="B410" s="15" t="s">
        <v>262</v>
      </c>
      <c r="C410" s="16">
        <f>SUM(D410,E410)</f>
        <v>873343</v>
      </c>
      <c r="D410" s="16">
        <f>SUM(D411)</f>
        <v>681343</v>
      </c>
      <c r="E410" s="16">
        <f>SUM(E411)</f>
        <v>192000</v>
      </c>
    </row>
    <row r="411" spans="1:5" ht="12.75">
      <c r="A411" s="14"/>
      <c r="B411" s="15" t="s">
        <v>321</v>
      </c>
      <c r="C411" s="16">
        <f>SUM(D411,E411)</f>
        <v>873343</v>
      </c>
      <c r="D411" s="16">
        <f>681400-57</f>
        <v>681343</v>
      </c>
      <c r="E411" s="16">
        <v>192000</v>
      </c>
    </row>
    <row r="412" spans="1:5" ht="12.75">
      <c r="A412" s="14"/>
      <c r="B412" s="15" t="s">
        <v>69</v>
      </c>
      <c r="C412" s="16"/>
      <c r="D412" s="16"/>
      <c r="E412" s="16"/>
    </row>
    <row r="413" spans="1:5" ht="12.75">
      <c r="A413" s="18"/>
      <c r="B413" s="19" t="s">
        <v>91</v>
      </c>
      <c r="C413" s="20">
        <f>SUM(D413,E413)</f>
        <v>873343</v>
      </c>
      <c r="D413" s="20">
        <f>681400-57</f>
        <v>681343</v>
      </c>
      <c r="E413" s="20">
        <v>192000</v>
      </c>
    </row>
    <row r="414" spans="1:5" ht="12.75">
      <c r="A414" s="14" t="s">
        <v>263</v>
      </c>
      <c r="B414" s="15" t="s">
        <v>14</v>
      </c>
      <c r="C414" s="16">
        <f>SUM(D414,E414)</f>
        <v>171500</v>
      </c>
      <c r="D414" s="16">
        <f>SUM(D415)</f>
        <v>171500</v>
      </c>
      <c r="E414" s="16">
        <f>SUM(E415)</f>
        <v>0</v>
      </c>
    </row>
    <row r="415" spans="1:5" ht="12.75">
      <c r="A415" s="14"/>
      <c r="B415" s="15" t="s">
        <v>33</v>
      </c>
      <c r="C415" s="16">
        <f>SUM(D415,E415)</f>
        <v>171500</v>
      </c>
      <c r="D415" s="16">
        <v>171500</v>
      </c>
      <c r="E415" s="16">
        <v>0</v>
      </c>
    </row>
    <row r="416" spans="1:5" ht="12.75">
      <c r="A416" s="14"/>
      <c r="B416" s="15" t="s">
        <v>69</v>
      </c>
      <c r="C416" s="16"/>
      <c r="D416" s="16"/>
      <c r="E416" s="16"/>
    </row>
    <row r="417" spans="1:5" ht="13.5" thickBot="1">
      <c r="A417" s="96"/>
      <c r="B417" s="97" t="s">
        <v>35</v>
      </c>
      <c r="C417" s="88">
        <f aca="true" t="shared" si="16" ref="C417:C428">SUM(D417,E417)</f>
        <v>1000</v>
      </c>
      <c r="D417" s="88">
        <v>1000</v>
      </c>
      <c r="E417" s="88">
        <v>0</v>
      </c>
    </row>
    <row r="418" spans="1:5" ht="30.75" customHeight="1" thickBot="1" thickTop="1">
      <c r="A418" s="110" t="s">
        <v>264</v>
      </c>
      <c r="B418" s="111"/>
      <c r="C418" s="81">
        <f t="shared" si="16"/>
        <v>29356170</v>
      </c>
      <c r="D418" s="81">
        <f>SUM(D419,D422,D432,D441,D445,D454,D481,D459)</f>
        <v>20705990</v>
      </c>
      <c r="E418" s="80">
        <f>SUM(E419,E422,E432,E441,E445,E454,E481,E459)</f>
        <v>8650180</v>
      </c>
    </row>
    <row r="419" spans="1:5" ht="13.5" thickTop="1">
      <c r="A419" s="83" t="s">
        <v>47</v>
      </c>
      <c r="B419" s="84" t="s">
        <v>48</v>
      </c>
      <c r="C419" s="85">
        <f t="shared" si="16"/>
        <v>35000</v>
      </c>
      <c r="D419" s="85">
        <f>SUM(D420)</f>
        <v>0</v>
      </c>
      <c r="E419" s="85">
        <f>SUM(E420)</f>
        <v>35000</v>
      </c>
    </row>
    <row r="420" spans="1:5" ht="12.75">
      <c r="A420" s="50" t="s">
        <v>49</v>
      </c>
      <c r="B420" s="17" t="s">
        <v>265</v>
      </c>
      <c r="C420" s="16">
        <f t="shared" si="16"/>
        <v>35000</v>
      </c>
      <c r="D420" s="16">
        <f>SUM(D421)</f>
        <v>0</v>
      </c>
      <c r="E420" s="16">
        <f>SUM(E421)</f>
        <v>35000</v>
      </c>
    </row>
    <row r="421" spans="1:5" ht="12.75">
      <c r="A421" s="34"/>
      <c r="B421" s="35" t="s">
        <v>296</v>
      </c>
      <c r="C421" s="20">
        <f t="shared" si="16"/>
        <v>35000</v>
      </c>
      <c r="D421" s="20">
        <v>0</v>
      </c>
      <c r="E421" s="20">
        <v>35000</v>
      </c>
    </row>
    <row r="422" spans="1:5" ht="12.75">
      <c r="A422" s="48" t="s">
        <v>54</v>
      </c>
      <c r="B422" s="49" t="s">
        <v>55</v>
      </c>
      <c r="C422" s="24">
        <f t="shared" si="16"/>
        <v>318800</v>
      </c>
      <c r="D422" s="24">
        <f>SUM(D423,D425,D427)</f>
        <v>0</v>
      </c>
      <c r="E422" s="24">
        <f>SUM(E423,E425,E427)</f>
        <v>318800</v>
      </c>
    </row>
    <row r="423" spans="1:5" ht="27.75" customHeight="1">
      <c r="A423" s="51" t="s">
        <v>58</v>
      </c>
      <c r="B423" s="47" t="s">
        <v>59</v>
      </c>
      <c r="C423" s="28">
        <f t="shared" si="16"/>
        <v>111800</v>
      </c>
      <c r="D423" s="28">
        <f>SUM(D424)</f>
        <v>0</v>
      </c>
      <c r="E423" s="28">
        <f>SUM(E424)</f>
        <v>111800</v>
      </c>
    </row>
    <row r="424" spans="1:5" ht="12.75">
      <c r="A424" s="34"/>
      <c r="B424" s="35" t="s">
        <v>315</v>
      </c>
      <c r="C424" s="20">
        <f t="shared" si="16"/>
        <v>111800</v>
      </c>
      <c r="D424" s="20">
        <v>0</v>
      </c>
      <c r="E424" s="20">
        <v>111800</v>
      </c>
    </row>
    <row r="425" spans="1:5" ht="12.75">
      <c r="A425" s="50" t="s">
        <v>60</v>
      </c>
      <c r="B425" s="52" t="s">
        <v>61</v>
      </c>
      <c r="C425" s="13">
        <f t="shared" si="16"/>
        <v>11000</v>
      </c>
      <c r="D425" s="13">
        <f>SUM(D426)</f>
        <v>0</v>
      </c>
      <c r="E425" s="13">
        <f>SUM(E426)</f>
        <v>11000</v>
      </c>
    </row>
    <row r="426" spans="1:5" ht="12.75">
      <c r="A426" s="34"/>
      <c r="B426" s="35" t="s">
        <v>296</v>
      </c>
      <c r="C426" s="20">
        <f t="shared" si="16"/>
        <v>11000</v>
      </c>
      <c r="D426" s="20"/>
      <c r="E426" s="20">
        <v>11000</v>
      </c>
    </row>
    <row r="427" spans="1:5" ht="12.75">
      <c r="A427" s="50" t="s">
        <v>62</v>
      </c>
      <c r="B427" s="52" t="s">
        <v>266</v>
      </c>
      <c r="C427" s="13">
        <f t="shared" si="16"/>
        <v>196000</v>
      </c>
      <c r="D427" s="13">
        <f>SUM(D428)</f>
        <v>0</v>
      </c>
      <c r="E427" s="13">
        <f>SUM(E428,E431)</f>
        <v>196000</v>
      </c>
    </row>
    <row r="428" spans="1:5" ht="12.75">
      <c r="A428" s="33"/>
      <c r="B428" s="17" t="s">
        <v>297</v>
      </c>
      <c r="C428" s="16">
        <f t="shared" si="16"/>
        <v>161000</v>
      </c>
      <c r="D428" s="16">
        <v>0</v>
      </c>
      <c r="E428" s="16">
        <v>161000</v>
      </c>
    </row>
    <row r="429" spans="1:5" ht="12.75">
      <c r="A429" s="33"/>
      <c r="B429" s="17" t="s">
        <v>69</v>
      </c>
      <c r="C429" s="16"/>
      <c r="D429" s="16"/>
      <c r="E429" s="16"/>
    </row>
    <row r="430" spans="1:5" ht="12.75">
      <c r="A430" s="33"/>
      <c r="B430" s="17" t="s">
        <v>35</v>
      </c>
      <c r="C430" s="16">
        <f>SUM(D430,E430)</f>
        <v>151500</v>
      </c>
      <c r="D430" s="16">
        <v>0</v>
      </c>
      <c r="E430" s="43">
        <v>151500</v>
      </c>
    </row>
    <row r="431" spans="1:6" s="58" customFormat="1" ht="12.75">
      <c r="A431" s="73"/>
      <c r="B431" s="72" t="s">
        <v>26</v>
      </c>
      <c r="C431" s="43">
        <f>SUM(D431,E431)</f>
        <v>35000</v>
      </c>
      <c r="D431" s="46">
        <v>0</v>
      </c>
      <c r="E431" s="46">
        <v>35000</v>
      </c>
      <c r="F431" s="57"/>
    </row>
    <row r="432" spans="1:5" ht="12.75">
      <c r="A432" s="48" t="s">
        <v>65</v>
      </c>
      <c r="B432" s="49" t="s">
        <v>66</v>
      </c>
      <c r="C432" s="24">
        <f>SUM(D432,E432)</f>
        <v>827500</v>
      </c>
      <c r="D432" s="24">
        <f>SUM(D433,D437)</f>
        <v>573500</v>
      </c>
      <c r="E432" s="24">
        <f>SUM(E433,E437)</f>
        <v>254000</v>
      </c>
    </row>
    <row r="433" spans="1:5" ht="12.75">
      <c r="A433" s="50" t="s">
        <v>67</v>
      </c>
      <c r="B433" s="17" t="s">
        <v>68</v>
      </c>
      <c r="C433" s="16">
        <f>SUM(D433,E433)</f>
        <v>796500</v>
      </c>
      <c r="D433" s="16">
        <f>SUM(D434)</f>
        <v>573500</v>
      </c>
      <c r="E433" s="16">
        <f>SUM(E434)</f>
        <v>223000</v>
      </c>
    </row>
    <row r="434" spans="1:5" ht="12.75">
      <c r="A434" s="33"/>
      <c r="B434" s="17" t="s">
        <v>19</v>
      </c>
      <c r="C434" s="16">
        <f>SUM(D434,E434)</f>
        <v>796500</v>
      </c>
      <c r="D434" s="16">
        <v>573500</v>
      </c>
      <c r="E434" s="16">
        <v>223000</v>
      </c>
    </row>
    <row r="435" spans="1:5" ht="12.75">
      <c r="A435" s="33"/>
      <c r="B435" s="17" t="s">
        <v>69</v>
      </c>
      <c r="C435" s="16"/>
      <c r="D435" s="16"/>
      <c r="E435" s="16"/>
    </row>
    <row r="436" spans="1:5" ht="12.75">
      <c r="A436" s="34"/>
      <c r="B436" s="35" t="s">
        <v>326</v>
      </c>
      <c r="C436" s="20">
        <f>SUM(D436,E436)</f>
        <v>764368</v>
      </c>
      <c r="D436" s="46">
        <v>545542</v>
      </c>
      <c r="E436" s="46">
        <v>218826</v>
      </c>
    </row>
    <row r="437" spans="1:5" ht="12.75">
      <c r="A437" s="50" t="s">
        <v>267</v>
      </c>
      <c r="B437" s="17" t="s">
        <v>268</v>
      </c>
      <c r="C437" s="16">
        <f>SUM(D437,E437)</f>
        <v>31000</v>
      </c>
      <c r="D437" s="16">
        <f>SUM(D438)</f>
        <v>0</v>
      </c>
      <c r="E437" s="16">
        <f>SUM(E438)</f>
        <v>31000</v>
      </c>
    </row>
    <row r="438" spans="1:5" ht="12.75">
      <c r="A438" s="33"/>
      <c r="B438" s="17" t="s">
        <v>297</v>
      </c>
      <c r="C438" s="16">
        <f>SUM(D438,E438)</f>
        <v>31000</v>
      </c>
      <c r="D438" s="16">
        <v>0</v>
      </c>
      <c r="E438" s="16">
        <v>31000</v>
      </c>
    </row>
    <row r="439" spans="1:5" ht="12.75">
      <c r="A439" s="33"/>
      <c r="B439" s="17" t="s">
        <v>69</v>
      </c>
      <c r="C439" s="16"/>
      <c r="D439" s="16"/>
      <c r="E439" s="16"/>
    </row>
    <row r="440" spans="1:5" ht="12.75">
      <c r="A440" s="34"/>
      <c r="B440" s="35" t="s">
        <v>35</v>
      </c>
      <c r="C440" s="20">
        <f>SUM(D440,E440)</f>
        <v>2067</v>
      </c>
      <c r="D440" s="20">
        <v>0</v>
      </c>
      <c r="E440" s="46">
        <v>2067</v>
      </c>
    </row>
    <row r="441" spans="1:5" ht="40.5" customHeight="1">
      <c r="A441" s="21" t="s">
        <v>269</v>
      </c>
      <c r="B441" s="53" t="s">
        <v>270</v>
      </c>
      <c r="C441" s="26">
        <f>SUM(D441,E441)</f>
        <v>17490</v>
      </c>
      <c r="D441" s="26">
        <f>SUM(D442)</f>
        <v>17490</v>
      </c>
      <c r="E441" s="26">
        <f>SUM(E442)</f>
        <v>0</v>
      </c>
    </row>
    <row r="442" spans="1:5" ht="12.75">
      <c r="A442" s="102" t="s">
        <v>271</v>
      </c>
      <c r="B442" s="17" t="s">
        <v>272</v>
      </c>
      <c r="C442" s="100">
        <f>SUM(D442,E442)</f>
        <v>17490</v>
      </c>
      <c r="D442" s="100">
        <f>SUM(D444)</f>
        <v>17490</v>
      </c>
      <c r="E442" s="100">
        <f>SUM(E444)</f>
        <v>0</v>
      </c>
    </row>
    <row r="443" spans="1:5" ht="12.75">
      <c r="A443" s="103"/>
      <c r="B443" s="17" t="s">
        <v>273</v>
      </c>
      <c r="C443" s="101"/>
      <c r="D443" s="101"/>
      <c r="E443" s="101"/>
    </row>
    <row r="444" spans="1:5" ht="12.75">
      <c r="A444" s="34"/>
      <c r="B444" s="35" t="s">
        <v>313</v>
      </c>
      <c r="C444" s="20">
        <f>SUM(D444,E444)</f>
        <v>17490</v>
      </c>
      <c r="D444" s="20">
        <v>17490</v>
      </c>
      <c r="E444" s="20">
        <v>0</v>
      </c>
    </row>
    <row r="445" spans="1:5" ht="25.5">
      <c r="A445" s="21" t="s">
        <v>78</v>
      </c>
      <c r="B445" s="53" t="s">
        <v>79</v>
      </c>
      <c r="C445" s="26">
        <f>SUM(D445,E445)</f>
        <v>6221100</v>
      </c>
      <c r="D445" s="26">
        <f>SUM(D446,D451)</f>
        <v>5800</v>
      </c>
      <c r="E445" s="26">
        <f>SUM(E446,E451)</f>
        <v>6215300</v>
      </c>
    </row>
    <row r="446" spans="1:5" ht="12.75">
      <c r="A446" s="50" t="s">
        <v>82</v>
      </c>
      <c r="B446" s="17" t="s">
        <v>274</v>
      </c>
      <c r="C446" s="16">
        <f>SUM(D446,E446)</f>
        <v>6205300</v>
      </c>
      <c r="D446" s="16">
        <f>SUM(D447)</f>
        <v>0</v>
      </c>
      <c r="E446" s="16">
        <f>SUM(E447,E450)</f>
        <v>6205300</v>
      </c>
    </row>
    <row r="447" spans="1:5" ht="12.75">
      <c r="A447" s="33"/>
      <c r="B447" s="17" t="s">
        <v>297</v>
      </c>
      <c r="C447" s="16">
        <f>SUM(D447,E447)</f>
        <v>5815300</v>
      </c>
      <c r="D447" s="16">
        <v>0</v>
      </c>
      <c r="E447" s="16">
        <v>5815300</v>
      </c>
    </row>
    <row r="448" spans="1:5" ht="12.75">
      <c r="A448" s="33"/>
      <c r="B448" s="17" t="s">
        <v>69</v>
      </c>
      <c r="C448" s="16"/>
      <c r="D448" s="16"/>
      <c r="E448" s="16"/>
    </row>
    <row r="449" spans="1:5" ht="12.75">
      <c r="A449" s="33"/>
      <c r="B449" s="17" t="s">
        <v>35</v>
      </c>
      <c r="C449" s="16">
        <f aca="true" t="shared" si="17" ref="C449:C455">SUM(D449,E449)</f>
        <v>4619472</v>
      </c>
      <c r="D449" s="16">
        <v>0</v>
      </c>
      <c r="E449" s="43">
        <v>4619472</v>
      </c>
    </row>
    <row r="450" spans="1:6" s="58" customFormat="1" ht="12.75">
      <c r="A450" s="73"/>
      <c r="B450" s="72" t="s">
        <v>26</v>
      </c>
      <c r="C450" s="46">
        <f t="shared" si="17"/>
        <v>390000</v>
      </c>
      <c r="D450" s="46">
        <v>0</v>
      </c>
      <c r="E450" s="46">
        <v>390000</v>
      </c>
      <c r="F450" s="57"/>
    </row>
    <row r="451" spans="1:5" ht="12.75">
      <c r="A451" s="33" t="s">
        <v>87</v>
      </c>
      <c r="B451" s="17" t="s">
        <v>88</v>
      </c>
      <c r="C451" s="16">
        <f t="shared" si="17"/>
        <v>15800</v>
      </c>
      <c r="D451" s="16">
        <f>SUM(D452)</f>
        <v>5800</v>
      </c>
      <c r="E451" s="16">
        <f>SUM(E452:E453)</f>
        <v>10000</v>
      </c>
    </row>
    <row r="452" spans="1:5" ht="12.75">
      <c r="A452" s="33"/>
      <c r="B452" s="17" t="s">
        <v>293</v>
      </c>
      <c r="C452" s="16">
        <f t="shared" si="17"/>
        <v>5800</v>
      </c>
      <c r="D452" s="16">
        <v>5800</v>
      </c>
      <c r="E452" s="16">
        <v>0</v>
      </c>
    </row>
    <row r="453" spans="1:5" ht="12.75">
      <c r="A453" s="73"/>
      <c r="B453" s="72" t="s">
        <v>26</v>
      </c>
      <c r="C453" s="20">
        <f t="shared" si="17"/>
        <v>10000</v>
      </c>
      <c r="D453" s="46">
        <v>0</v>
      </c>
      <c r="E453" s="46">
        <v>10000</v>
      </c>
    </row>
    <row r="454" spans="1:5" ht="12.75">
      <c r="A454" s="48" t="s">
        <v>142</v>
      </c>
      <c r="B454" s="49" t="s">
        <v>275</v>
      </c>
      <c r="C454" s="24">
        <f t="shared" si="17"/>
        <v>1682205</v>
      </c>
      <c r="D454" s="24">
        <f>SUM(D455)</f>
        <v>0</v>
      </c>
      <c r="E454" s="24">
        <f>SUM(E455)</f>
        <v>1682205</v>
      </c>
    </row>
    <row r="455" spans="1:5" ht="12.75">
      <c r="A455" s="106">
        <v>85156</v>
      </c>
      <c r="B455" s="112" t="s">
        <v>276</v>
      </c>
      <c r="C455" s="104">
        <f t="shared" si="17"/>
        <v>1682205</v>
      </c>
      <c r="D455" s="104">
        <f>SUM(D458)</f>
        <v>0</v>
      </c>
      <c r="E455" s="104">
        <f>SUM(E458)</f>
        <v>1682205</v>
      </c>
    </row>
    <row r="456" spans="1:5" ht="12.75">
      <c r="A456" s="107"/>
      <c r="B456" s="113"/>
      <c r="C456" s="105"/>
      <c r="D456" s="105"/>
      <c r="E456" s="105"/>
    </row>
    <row r="457" spans="1:5" ht="12.75">
      <c r="A457" s="33"/>
      <c r="B457" s="113"/>
      <c r="C457" s="105"/>
      <c r="D457" s="105"/>
      <c r="E457" s="105"/>
    </row>
    <row r="458" spans="1:5" ht="12.75">
      <c r="A458" s="33"/>
      <c r="B458" s="17" t="s">
        <v>19</v>
      </c>
      <c r="C458" s="16">
        <f>SUM(D458,E458)</f>
        <v>1682205</v>
      </c>
      <c r="D458" s="16">
        <v>0</v>
      </c>
      <c r="E458" s="16">
        <v>1682205</v>
      </c>
    </row>
    <row r="459" spans="1:5" ht="12.75">
      <c r="A459" s="48" t="s">
        <v>155</v>
      </c>
      <c r="B459" s="49" t="s">
        <v>156</v>
      </c>
      <c r="C459" s="24">
        <f>SUM(D459,E459)</f>
        <v>20121675</v>
      </c>
      <c r="D459" s="24">
        <f>SUM(D460,D468,D473,D478,D464)</f>
        <v>20109200</v>
      </c>
      <c r="E459" s="24">
        <f>SUM(E460,E468,E473,E478,E52,E4546,E464)</f>
        <v>12475</v>
      </c>
    </row>
    <row r="460" spans="1:5" ht="12.75">
      <c r="A460" s="33" t="s">
        <v>161</v>
      </c>
      <c r="B460" s="17" t="s">
        <v>162</v>
      </c>
      <c r="C460" s="13">
        <f>SUM(D460,E460)</f>
        <v>609800</v>
      </c>
      <c r="D460" s="16">
        <f>SUM(D461)</f>
        <v>609800</v>
      </c>
      <c r="E460" s="16">
        <f>SUM(E461)</f>
        <v>0</v>
      </c>
    </row>
    <row r="461" spans="1:5" ht="12.75">
      <c r="A461" s="33"/>
      <c r="B461" s="17" t="s">
        <v>313</v>
      </c>
      <c r="C461" s="16">
        <f>SUM(D461,E461)</f>
        <v>609800</v>
      </c>
      <c r="D461" s="16">
        <v>609800</v>
      </c>
      <c r="E461" s="16">
        <v>0</v>
      </c>
    </row>
    <row r="462" spans="1:5" ht="12.75">
      <c r="A462" s="33"/>
      <c r="B462" s="17" t="s">
        <v>69</v>
      </c>
      <c r="C462" s="16"/>
      <c r="D462" s="16"/>
      <c r="E462" s="16"/>
    </row>
    <row r="463" spans="1:5" ht="12.75">
      <c r="A463" s="34"/>
      <c r="B463" s="35" t="s">
        <v>35</v>
      </c>
      <c r="C463" s="20">
        <f>SUM(D463,E463)</f>
        <v>375500</v>
      </c>
      <c r="D463" s="46">
        <v>375500</v>
      </c>
      <c r="E463" s="20">
        <v>0</v>
      </c>
    </row>
    <row r="464" spans="1:5" ht="38.25">
      <c r="A464" s="14" t="s">
        <v>291</v>
      </c>
      <c r="B464" s="47" t="s">
        <v>292</v>
      </c>
      <c r="C464" s="16">
        <f>SUM(D464,E464)</f>
        <v>16364475</v>
      </c>
      <c r="D464" s="16">
        <f>SUM(D465)</f>
        <v>16352000</v>
      </c>
      <c r="E464" s="16">
        <f>SUM(E465)</f>
        <v>12475</v>
      </c>
    </row>
    <row r="465" spans="1:5" ht="12.75">
      <c r="A465" s="33"/>
      <c r="B465" s="17" t="s">
        <v>19</v>
      </c>
      <c r="C465" s="16">
        <f>SUM(D465,E465)</f>
        <v>16364475</v>
      </c>
      <c r="D465" s="43">
        <v>16352000</v>
      </c>
      <c r="E465" s="16">
        <v>12475</v>
      </c>
    </row>
    <row r="466" spans="1:5" ht="12.75">
      <c r="A466" s="33"/>
      <c r="B466" s="17" t="s">
        <v>11</v>
      </c>
      <c r="C466" s="16"/>
      <c r="D466" s="43"/>
      <c r="E466" s="16"/>
    </row>
    <row r="467" spans="1:5" ht="12.75">
      <c r="A467" s="33"/>
      <c r="B467" s="17" t="s">
        <v>302</v>
      </c>
      <c r="C467" s="16">
        <f>SUM(D467,E467)</f>
        <v>506739</v>
      </c>
      <c r="D467" s="43">
        <v>506739</v>
      </c>
      <c r="E467" s="16">
        <v>0</v>
      </c>
    </row>
    <row r="468" spans="1:5" ht="12.75">
      <c r="A468" s="50" t="s">
        <v>277</v>
      </c>
      <c r="B468" s="52" t="s">
        <v>278</v>
      </c>
      <c r="C468" s="13">
        <f>SUM(D468,E468)</f>
        <v>340600</v>
      </c>
      <c r="D468" s="13">
        <f>SUM(D472)</f>
        <v>340600</v>
      </c>
      <c r="E468" s="13">
        <f>SUM(E472)</f>
        <v>0</v>
      </c>
    </row>
    <row r="469" spans="1:5" ht="12.75">
      <c r="A469" s="33"/>
      <c r="B469" s="17" t="s">
        <v>279</v>
      </c>
      <c r="C469" s="16"/>
      <c r="D469" s="16"/>
      <c r="E469" s="16"/>
    </row>
    <row r="470" spans="1:5" ht="12.75">
      <c r="A470" s="33"/>
      <c r="B470" s="17" t="s">
        <v>280</v>
      </c>
      <c r="C470" s="16"/>
      <c r="D470" s="16"/>
      <c r="E470" s="16"/>
    </row>
    <row r="471" spans="1:5" ht="12.75">
      <c r="A471" s="33"/>
      <c r="B471" t="s">
        <v>339</v>
      </c>
      <c r="C471" s="16"/>
      <c r="D471" s="16"/>
      <c r="E471" s="16"/>
    </row>
    <row r="472" spans="1:5" ht="12.75">
      <c r="A472" s="33"/>
      <c r="B472" s="17" t="s">
        <v>19</v>
      </c>
      <c r="C472" s="16">
        <f>SUM(D472,E472)</f>
        <v>340600</v>
      </c>
      <c r="D472" s="16">
        <v>340600</v>
      </c>
      <c r="E472" s="16">
        <v>0</v>
      </c>
    </row>
    <row r="473" spans="1:5" ht="12.75">
      <c r="A473" s="50" t="s">
        <v>165</v>
      </c>
      <c r="B473" s="52" t="s">
        <v>281</v>
      </c>
      <c r="C473" s="13">
        <f>SUM(D473,E473)</f>
        <v>2477200</v>
      </c>
      <c r="D473" s="13">
        <f>SUM(D475)</f>
        <v>2477200</v>
      </c>
      <c r="E473" s="13">
        <f>SUM(E475)</f>
        <v>0</v>
      </c>
    </row>
    <row r="474" spans="1:5" ht="12.75">
      <c r="A474" s="33"/>
      <c r="B474" s="17" t="s">
        <v>282</v>
      </c>
      <c r="C474" s="16"/>
      <c r="D474" s="16"/>
      <c r="E474" s="16"/>
    </row>
    <row r="475" spans="1:5" ht="12.75">
      <c r="A475" s="33"/>
      <c r="B475" s="17" t="s">
        <v>321</v>
      </c>
      <c r="C475" s="16">
        <f>SUM(D475,E475)</f>
        <v>2477200</v>
      </c>
      <c r="D475" s="16">
        <v>2477200</v>
      </c>
      <c r="E475" s="16">
        <v>0</v>
      </c>
    </row>
    <row r="476" spans="1:5" ht="12.75">
      <c r="A476" s="33"/>
      <c r="B476" s="17" t="s">
        <v>69</v>
      </c>
      <c r="C476" s="16"/>
      <c r="D476" s="16"/>
      <c r="E476" s="16"/>
    </row>
    <row r="477" spans="1:5" ht="12.75">
      <c r="A477" s="34"/>
      <c r="B477" s="35" t="s">
        <v>35</v>
      </c>
      <c r="C477" s="20">
        <f>SUM(D477,E477)</f>
        <v>5000</v>
      </c>
      <c r="D477" s="46">
        <v>5000</v>
      </c>
      <c r="E477" s="20">
        <v>0</v>
      </c>
    </row>
    <row r="478" spans="1:5" ht="12.75">
      <c r="A478" s="11" t="s">
        <v>177</v>
      </c>
      <c r="B478" s="54" t="s">
        <v>283</v>
      </c>
      <c r="C478" s="29">
        <f>SUM(D478,E478)</f>
        <v>329600</v>
      </c>
      <c r="D478" s="29">
        <f>SUM(D480)</f>
        <v>329600</v>
      </c>
      <c r="E478" s="29">
        <f>SUM(E480)</f>
        <v>0</v>
      </c>
    </row>
    <row r="479" spans="1:5" ht="12.75">
      <c r="A479" s="33"/>
      <c r="B479" s="17" t="s">
        <v>284</v>
      </c>
      <c r="C479" s="16"/>
      <c r="D479" s="16"/>
      <c r="E479" s="16"/>
    </row>
    <row r="480" spans="1:5" ht="12.75">
      <c r="A480" s="34"/>
      <c r="B480" s="35" t="s">
        <v>296</v>
      </c>
      <c r="C480" s="20">
        <f>SUM(D480,E480)</f>
        <v>329600</v>
      </c>
      <c r="D480" s="20">
        <v>329600</v>
      </c>
      <c r="E480" s="20">
        <v>0</v>
      </c>
    </row>
    <row r="481" spans="1:5" ht="27.75" customHeight="1">
      <c r="A481" s="21" t="s">
        <v>180</v>
      </c>
      <c r="B481" s="53" t="s">
        <v>181</v>
      </c>
      <c r="C481" s="26">
        <f>SUM(D481,E481)</f>
        <v>132400</v>
      </c>
      <c r="D481" s="26">
        <f>SUM(D482)</f>
        <v>0</v>
      </c>
      <c r="E481" s="26">
        <f>SUM(E482)</f>
        <v>132400</v>
      </c>
    </row>
    <row r="482" spans="1:5" ht="12.75">
      <c r="A482" s="33" t="s">
        <v>184</v>
      </c>
      <c r="B482" s="17" t="s">
        <v>185</v>
      </c>
      <c r="C482" s="16">
        <f>SUM(D482,E482)</f>
        <v>132400</v>
      </c>
      <c r="D482" s="16">
        <f>SUM(D483)</f>
        <v>0</v>
      </c>
      <c r="E482" s="16">
        <f>SUM(E483)</f>
        <v>132400</v>
      </c>
    </row>
    <row r="483" spans="1:5" ht="12.75">
      <c r="A483" s="33"/>
      <c r="B483" s="17" t="s">
        <v>19</v>
      </c>
      <c r="C483" s="16">
        <f>SUM(D483,E483)</f>
        <v>132400</v>
      </c>
      <c r="D483" s="16">
        <v>0</v>
      </c>
      <c r="E483" s="16">
        <v>132400</v>
      </c>
    </row>
    <row r="484" spans="1:5" ht="12.75">
      <c r="A484" s="33"/>
      <c r="B484" s="17" t="s">
        <v>69</v>
      </c>
      <c r="C484" s="16"/>
      <c r="D484" s="16"/>
      <c r="E484" s="16"/>
    </row>
    <row r="485" spans="1:5" ht="13.5" thickBot="1">
      <c r="A485" s="86"/>
      <c r="B485" s="87" t="s">
        <v>35</v>
      </c>
      <c r="C485" s="88">
        <f aca="true" t="shared" si="18" ref="C485:C497">SUM(D485,E485)</f>
        <v>70605</v>
      </c>
      <c r="D485" s="88">
        <v>0</v>
      </c>
      <c r="E485" s="89">
        <v>70605</v>
      </c>
    </row>
    <row r="486" spans="1:5" ht="28.5" customHeight="1" thickBot="1" thickTop="1">
      <c r="A486" s="110" t="s">
        <v>285</v>
      </c>
      <c r="B486" s="111"/>
      <c r="C486" s="80">
        <f t="shared" si="18"/>
        <v>14000</v>
      </c>
      <c r="D486" s="80">
        <f aca="true" t="shared" si="19" ref="D486:E488">SUM(D487)</f>
        <v>0</v>
      </c>
      <c r="E486" s="80">
        <f t="shared" si="19"/>
        <v>14000</v>
      </c>
    </row>
    <row r="487" spans="1:5" ht="13.5" thickTop="1">
      <c r="A487" s="48" t="s">
        <v>65</v>
      </c>
      <c r="B487" s="55" t="s">
        <v>66</v>
      </c>
      <c r="C487" s="23">
        <f t="shared" si="18"/>
        <v>14000</v>
      </c>
      <c r="D487" s="23">
        <f t="shared" si="19"/>
        <v>0</v>
      </c>
      <c r="E487" s="23">
        <f t="shared" si="19"/>
        <v>14000</v>
      </c>
    </row>
    <row r="488" spans="1:5" ht="12.75">
      <c r="A488" s="33" t="s">
        <v>267</v>
      </c>
      <c r="B488" s="17" t="s">
        <v>268</v>
      </c>
      <c r="C488" s="16">
        <f t="shared" si="18"/>
        <v>14000</v>
      </c>
      <c r="D488" s="16">
        <f t="shared" si="19"/>
        <v>0</v>
      </c>
      <c r="E488" s="16">
        <f t="shared" si="19"/>
        <v>14000</v>
      </c>
    </row>
    <row r="489" spans="1:5" ht="13.5" thickBot="1">
      <c r="A489" s="34"/>
      <c r="B489" s="35" t="s">
        <v>296</v>
      </c>
      <c r="C489" s="20">
        <f t="shared" si="18"/>
        <v>14000</v>
      </c>
      <c r="D489" s="20">
        <v>0</v>
      </c>
      <c r="E489" s="20">
        <v>14000</v>
      </c>
    </row>
    <row r="490" spans="1:5" ht="41.25" customHeight="1" thickBot="1" thickTop="1">
      <c r="A490" s="110" t="s">
        <v>286</v>
      </c>
      <c r="B490" s="111"/>
      <c r="C490" s="80">
        <f t="shared" si="18"/>
        <v>944332</v>
      </c>
      <c r="D490" s="80">
        <f>SUM(D504)</f>
        <v>0</v>
      </c>
      <c r="E490" s="80">
        <f>SUM(E491,E494,E504,E509,E497)</f>
        <v>944332</v>
      </c>
    </row>
    <row r="491" spans="1:5" ht="26.25" thickTop="1">
      <c r="A491" s="21" t="s">
        <v>78</v>
      </c>
      <c r="B491" s="53" t="s">
        <v>79</v>
      </c>
      <c r="C491" s="26">
        <f aca="true" t="shared" si="20" ref="C491:C496">SUM(D491,E491)</f>
        <v>40000</v>
      </c>
      <c r="D491" s="26">
        <f>SUM(D492,D500)</f>
        <v>0</v>
      </c>
      <c r="E491" s="26">
        <f>SUM(E492,E500)</f>
        <v>40000</v>
      </c>
    </row>
    <row r="492" spans="1:5" ht="12.75">
      <c r="A492" s="50" t="s">
        <v>82</v>
      </c>
      <c r="B492" s="17" t="s">
        <v>274</v>
      </c>
      <c r="C492" s="16">
        <f t="shared" si="20"/>
        <v>40000</v>
      </c>
      <c r="D492" s="16">
        <f>SUM(D493)</f>
        <v>0</v>
      </c>
      <c r="E492" s="16">
        <f>SUM(E493)</f>
        <v>40000</v>
      </c>
    </row>
    <row r="493" spans="1:5" ht="12.75">
      <c r="A493" s="33"/>
      <c r="B493" s="17" t="s">
        <v>332</v>
      </c>
      <c r="C493" s="16">
        <f t="shared" si="20"/>
        <v>40000</v>
      </c>
      <c r="D493" s="16">
        <v>0</v>
      </c>
      <c r="E493" s="16">
        <v>40000</v>
      </c>
    </row>
    <row r="494" spans="1:6" s="68" customFormat="1" ht="12.75">
      <c r="A494" s="71" t="s">
        <v>333</v>
      </c>
      <c r="B494" s="75" t="s">
        <v>334</v>
      </c>
      <c r="C494" s="24">
        <f t="shared" si="20"/>
        <v>67200</v>
      </c>
      <c r="D494" s="70">
        <v>0</v>
      </c>
      <c r="E494" s="70">
        <f>SUM(E495)</f>
        <v>67200</v>
      </c>
      <c r="F494" s="67"/>
    </row>
    <row r="495" spans="1:6" s="45" customFormat="1" ht="12.75">
      <c r="A495" s="77" t="s">
        <v>335</v>
      </c>
      <c r="B495" s="78" t="s">
        <v>336</v>
      </c>
      <c r="C495" s="16">
        <f t="shared" si="20"/>
        <v>67200</v>
      </c>
      <c r="D495" s="38"/>
      <c r="E495" s="38">
        <f>SUM(E496)</f>
        <v>67200</v>
      </c>
      <c r="F495" s="44"/>
    </row>
    <row r="496" spans="1:6" s="45" customFormat="1" ht="12.75">
      <c r="A496" s="42"/>
      <c r="B496" s="69" t="s">
        <v>304</v>
      </c>
      <c r="C496" s="16">
        <f t="shared" si="20"/>
        <v>67200</v>
      </c>
      <c r="D496" s="43">
        <v>0</v>
      </c>
      <c r="E496" s="43">
        <v>67200</v>
      </c>
      <c r="F496" s="44"/>
    </row>
    <row r="497" spans="1:6" s="68" customFormat="1" ht="12.75">
      <c r="A497" s="71" t="s">
        <v>155</v>
      </c>
      <c r="B497" s="75" t="s">
        <v>156</v>
      </c>
      <c r="C497" s="24">
        <f t="shared" si="18"/>
        <v>255532</v>
      </c>
      <c r="D497" s="70">
        <v>0</v>
      </c>
      <c r="E497" s="70">
        <f>SUM(E498,E502)</f>
        <v>255532</v>
      </c>
      <c r="F497" s="67"/>
    </row>
    <row r="498" spans="1:6" s="45" customFormat="1" ht="12.75">
      <c r="A498" s="77" t="s">
        <v>157</v>
      </c>
      <c r="B498" s="78" t="s">
        <v>303</v>
      </c>
      <c r="C498" s="16">
        <f>SUM(D498,E498)</f>
        <v>243200</v>
      </c>
      <c r="D498" s="38"/>
      <c r="E498" s="38">
        <f>SUM(E499)</f>
        <v>243200</v>
      </c>
      <c r="F498" s="44"/>
    </row>
    <row r="499" spans="1:6" s="45" customFormat="1" ht="12.75">
      <c r="A499" s="42"/>
      <c r="B499" s="69" t="s">
        <v>304</v>
      </c>
      <c r="C499" s="16">
        <f>SUM(D499,E499)</f>
        <v>243200</v>
      </c>
      <c r="D499" s="43">
        <v>0</v>
      </c>
      <c r="E499" s="43">
        <f>316000-72800</f>
        <v>243200</v>
      </c>
      <c r="F499" s="44"/>
    </row>
    <row r="500" spans="1:6" s="45" customFormat="1" ht="12.75">
      <c r="A500" s="42"/>
      <c r="B500" s="69" t="s">
        <v>11</v>
      </c>
      <c r="C500" s="43"/>
      <c r="D500" s="43"/>
      <c r="E500" s="43"/>
      <c r="F500" s="44"/>
    </row>
    <row r="501" spans="1:6" s="45" customFormat="1" ht="12.75">
      <c r="A501" s="66"/>
      <c r="B501" s="74" t="s">
        <v>130</v>
      </c>
      <c r="C501" s="20">
        <f aca="true" t="shared" si="21" ref="C501:C506">SUM(D501,E501)</f>
        <v>243200</v>
      </c>
      <c r="D501" s="46">
        <v>0</v>
      </c>
      <c r="E501" s="46">
        <v>243200</v>
      </c>
      <c r="F501" s="44"/>
    </row>
    <row r="502" spans="1:6" s="45" customFormat="1" ht="12.75">
      <c r="A502" s="42" t="s">
        <v>163</v>
      </c>
      <c r="B502" s="69" t="s">
        <v>310</v>
      </c>
      <c r="C502" s="16">
        <f t="shared" si="21"/>
        <v>12332</v>
      </c>
      <c r="D502" s="43"/>
      <c r="E502" s="43">
        <f>SUM(E503)</f>
        <v>12332</v>
      </c>
      <c r="F502" s="44"/>
    </row>
    <row r="503" spans="1:6" s="45" customFormat="1" ht="12.75">
      <c r="A503" s="66"/>
      <c r="B503" s="74" t="s">
        <v>19</v>
      </c>
      <c r="C503" s="20">
        <f t="shared" si="21"/>
        <v>12332</v>
      </c>
      <c r="D503" s="46">
        <v>0</v>
      </c>
      <c r="E503" s="46">
        <v>12332</v>
      </c>
      <c r="F503" s="44"/>
    </row>
    <row r="504" spans="1:5" ht="14.25" customHeight="1">
      <c r="A504" s="30" t="s">
        <v>180</v>
      </c>
      <c r="B504" s="56" t="s">
        <v>327</v>
      </c>
      <c r="C504" s="23">
        <f t="shared" si="21"/>
        <v>97200</v>
      </c>
      <c r="D504" s="23">
        <f>SUM(D505)</f>
        <v>0</v>
      </c>
      <c r="E504" s="23">
        <f>SUM(E505)</f>
        <v>97200</v>
      </c>
    </row>
    <row r="505" spans="1:5" ht="12.75">
      <c r="A505" s="33" t="s">
        <v>184</v>
      </c>
      <c r="B505" s="17" t="s">
        <v>287</v>
      </c>
      <c r="C505" s="16">
        <f t="shared" si="21"/>
        <v>97200</v>
      </c>
      <c r="D505" s="16">
        <f>SUM(D506)</f>
        <v>0</v>
      </c>
      <c r="E505" s="16">
        <f>SUM(E506)</f>
        <v>97200</v>
      </c>
    </row>
    <row r="506" spans="1:5" ht="12.75">
      <c r="A506" s="33"/>
      <c r="B506" s="17" t="s">
        <v>19</v>
      </c>
      <c r="C506" s="16">
        <f t="shared" si="21"/>
        <v>97200</v>
      </c>
      <c r="D506" s="16">
        <v>0</v>
      </c>
      <c r="E506" s="43">
        <v>97200</v>
      </c>
    </row>
    <row r="507" spans="1:5" ht="12.75">
      <c r="A507" s="33"/>
      <c r="B507" s="17" t="s">
        <v>69</v>
      </c>
      <c r="C507" s="16"/>
      <c r="D507" s="16"/>
      <c r="E507" s="16"/>
    </row>
    <row r="508" spans="1:5" ht="12.75">
      <c r="A508" s="34"/>
      <c r="B508" s="35" t="s">
        <v>35</v>
      </c>
      <c r="C508" s="20">
        <f>SUM(D508,E508)</f>
        <v>38200</v>
      </c>
      <c r="D508" s="20">
        <v>0</v>
      </c>
      <c r="E508" s="46">
        <v>38200</v>
      </c>
    </row>
    <row r="509" spans="1:5" ht="12.75">
      <c r="A509" s="48" t="s">
        <v>191</v>
      </c>
      <c r="B509" s="49" t="s">
        <v>192</v>
      </c>
      <c r="C509" s="24">
        <f>SUM(D509,E509)</f>
        <v>484400</v>
      </c>
      <c r="D509" s="24">
        <f>SUM(D511)</f>
        <v>0</v>
      </c>
      <c r="E509" s="24">
        <f>SUM(E511,E515)</f>
        <v>484400</v>
      </c>
    </row>
    <row r="510" spans="1:5" ht="12.75">
      <c r="A510" s="33" t="s">
        <v>197</v>
      </c>
      <c r="B510" s="17" t="s">
        <v>198</v>
      </c>
      <c r="C510" s="16"/>
      <c r="D510" s="16"/>
      <c r="E510" s="16"/>
    </row>
    <row r="511" spans="1:5" ht="12.75">
      <c r="A511" s="33"/>
      <c r="B511" s="17" t="s">
        <v>199</v>
      </c>
      <c r="C511" s="16">
        <f>SUM(D511,E511)</f>
        <v>230000</v>
      </c>
      <c r="D511" s="16">
        <f>SUM(D512)</f>
        <v>0</v>
      </c>
      <c r="E511" s="16">
        <f>SUM(E512)</f>
        <v>230000</v>
      </c>
    </row>
    <row r="512" spans="1:5" ht="12.75">
      <c r="A512" s="33"/>
      <c r="B512" s="17" t="s">
        <v>314</v>
      </c>
      <c r="C512" s="16">
        <f>SUM(D512,E512)</f>
        <v>230000</v>
      </c>
      <c r="D512" s="16">
        <v>0</v>
      </c>
      <c r="E512" s="43">
        <f>310000-80000</f>
        <v>230000</v>
      </c>
    </row>
    <row r="513" spans="1:5" ht="12.75">
      <c r="A513" s="33"/>
      <c r="B513" s="17" t="s">
        <v>11</v>
      </c>
      <c r="C513" s="16"/>
      <c r="D513" s="16"/>
      <c r="E513" s="16"/>
    </row>
    <row r="514" spans="1:5" ht="12.75">
      <c r="A514" s="34"/>
      <c r="B514" s="35" t="s">
        <v>130</v>
      </c>
      <c r="C514" s="20">
        <f>SUM(D514,E514)</f>
        <v>230000</v>
      </c>
      <c r="D514" s="20">
        <v>0</v>
      </c>
      <c r="E514" s="46">
        <f>310000-80000</f>
        <v>230000</v>
      </c>
    </row>
    <row r="515" spans="1:6" s="45" customFormat="1" ht="12.75">
      <c r="A515" s="77" t="s">
        <v>205</v>
      </c>
      <c r="B515" s="78" t="s">
        <v>206</v>
      </c>
      <c r="C515" s="16">
        <f>SUM(D515,E515)</f>
        <v>254400</v>
      </c>
      <c r="D515" s="38"/>
      <c r="E515" s="38">
        <f>SUM(E516)</f>
        <v>254400</v>
      </c>
      <c r="F515" s="44"/>
    </row>
    <row r="516" spans="1:6" s="45" customFormat="1" ht="12.75">
      <c r="A516" s="42"/>
      <c r="B516" s="69" t="s">
        <v>304</v>
      </c>
      <c r="C516" s="16">
        <f>SUM(D516,E516)</f>
        <v>254400</v>
      </c>
      <c r="D516" s="43">
        <v>0</v>
      </c>
      <c r="E516" s="43">
        <v>254400</v>
      </c>
      <c r="F516" s="44"/>
    </row>
    <row r="517" spans="1:5" ht="12.75">
      <c r="A517" s="108" t="s">
        <v>288</v>
      </c>
      <c r="B517" s="109"/>
      <c r="C517" s="82">
        <f>SUM(D517,E517)</f>
        <v>274642073</v>
      </c>
      <c r="D517" s="82">
        <f>SUM(D490,D486,D418,D8)</f>
        <v>188657602</v>
      </c>
      <c r="E517" s="82">
        <f>SUM(E490,E486,E418,E8)</f>
        <v>85984471</v>
      </c>
    </row>
    <row r="518" spans="1:5" ht="12.75">
      <c r="A518" s="61"/>
      <c r="B518" s="62"/>
      <c r="C518" s="63"/>
      <c r="D518" s="63"/>
      <c r="E518" s="63"/>
    </row>
    <row r="519" spans="1:5" ht="18" customHeight="1">
      <c r="A519" s="98"/>
      <c r="B519" s="99"/>
      <c r="C519" s="99"/>
      <c r="D519" s="99"/>
      <c r="E519" s="99"/>
    </row>
  </sheetData>
  <mergeCells count="18">
    <mergeCell ref="A8:B8"/>
    <mergeCell ref="A4:A5"/>
    <mergeCell ref="B4:B5"/>
    <mergeCell ref="C1:E1"/>
    <mergeCell ref="A2:E2"/>
    <mergeCell ref="A517:B517"/>
    <mergeCell ref="A490:B490"/>
    <mergeCell ref="A486:B486"/>
    <mergeCell ref="A418:B418"/>
    <mergeCell ref="B455:B457"/>
    <mergeCell ref="C455:C457"/>
    <mergeCell ref="D455:D457"/>
    <mergeCell ref="A455:A456"/>
    <mergeCell ref="E455:E457"/>
    <mergeCell ref="C442:C443"/>
    <mergeCell ref="E442:E443"/>
    <mergeCell ref="A442:A443"/>
    <mergeCell ref="D442:D443"/>
  </mergeCells>
  <printOptions horizontalCentered="1"/>
  <pageMargins left="0.2755905511811024" right="0.4724409448818898" top="0.6692913385826772" bottom="0.5905511811023623" header="0.5118110236220472" footer="0.5118110236220472"/>
  <pageSetup firstPageNumber="24" useFirstPageNumber="1" horizontalDpi="600" verticalDpi="600" orientation="portrait" paperSize="9" r:id="rId1"/>
  <headerFooter alignWithMargins="0">
    <oddFooter>&amp;R&amp;P</oddFooter>
  </headerFooter>
  <rowBreaks count="8" manualBreakCount="8">
    <brk id="53" max="4" man="1"/>
    <brk id="104" max="4" man="1"/>
    <brk id="153" max="4" man="1"/>
    <brk id="207" max="4" man="1"/>
    <brk id="259" max="4" man="1"/>
    <brk id="361" max="4" man="1"/>
    <brk id="413" max="4" man="1"/>
    <brk id="5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2004-11-03T06:27:17Z</cp:lastPrinted>
  <dcterms:created xsi:type="dcterms:W3CDTF">2004-09-20T09:27:01Z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